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1360" windowHeight="9975"/>
  </bookViews>
  <sheets>
    <sheet name="Dochody 1a" sheetId="1" r:id="rId1"/>
  </sheets>
  <definedNames>
    <definedName name="_xlnm.Print_Area" localSheetId="0">'Dochody 1a'!$A$1:$F$417</definedName>
    <definedName name="_xlnm.Print_Titles" localSheetId="0">'Dochody 1a'!$12:$13</definedName>
  </definedNames>
  <calcPr calcId="125725"/>
</workbook>
</file>

<file path=xl/calcChain.xml><?xml version="1.0" encoding="utf-8"?>
<calcChain xmlns="http://schemas.openxmlformats.org/spreadsheetml/2006/main">
  <c r="F417" i="1"/>
  <c r="E417"/>
  <c r="F416"/>
  <c r="E416"/>
  <c r="E415"/>
  <c r="E414" s="1"/>
  <c r="F411"/>
  <c r="F415" s="1"/>
  <c r="F414" s="1"/>
  <c r="E408"/>
  <c r="F401"/>
  <c r="F400"/>
  <c r="F399" s="1"/>
  <c r="E399"/>
  <c r="E398" s="1"/>
  <c r="E397" s="1"/>
  <c r="F395"/>
  <c r="F394" s="1"/>
  <c r="E395"/>
  <c r="E394" s="1"/>
  <c r="F392"/>
  <c r="E392"/>
  <c r="F390"/>
  <c r="F389" s="1"/>
  <c r="E390"/>
  <c r="E389"/>
  <c r="F386"/>
  <c r="E386"/>
  <c r="F385"/>
  <c r="E385"/>
  <c r="F383"/>
  <c r="E383"/>
  <c r="E382" s="1"/>
  <c r="F382"/>
  <c r="F380"/>
  <c r="E380"/>
  <c r="F376"/>
  <c r="E376"/>
  <c r="F371"/>
  <c r="F366" s="1"/>
  <c r="E371"/>
  <c r="F367"/>
  <c r="E367"/>
  <c r="F364"/>
  <c r="E364"/>
  <c r="E363" s="1"/>
  <c r="F363"/>
  <c r="F361"/>
  <c r="F360" s="1"/>
  <c r="E361"/>
  <c r="E360" s="1"/>
  <c r="F357"/>
  <c r="E357"/>
  <c r="F354"/>
  <c r="F353" s="1"/>
  <c r="E354"/>
  <c r="E353"/>
  <c r="F351"/>
  <c r="E351"/>
  <c r="F350"/>
  <c r="E350"/>
  <c r="F344"/>
  <c r="E344"/>
  <c r="E343" s="1"/>
  <c r="E342" s="1"/>
  <c r="F343"/>
  <c r="F342" s="1"/>
  <c r="F334"/>
  <c r="E334"/>
  <c r="F333"/>
  <c r="E333"/>
  <c r="F331"/>
  <c r="E331"/>
  <c r="E320" s="1"/>
  <c r="F321"/>
  <c r="E321"/>
  <c r="F320"/>
  <c r="F318"/>
  <c r="E318"/>
  <c r="E317" s="1"/>
  <c r="F317"/>
  <c r="F316" s="1"/>
  <c r="F311"/>
  <c r="E311"/>
  <c r="E310" s="1"/>
  <c r="F310"/>
  <c r="F308"/>
  <c r="F307" s="1"/>
  <c r="E308"/>
  <c r="E307" s="1"/>
  <c r="E306" s="1"/>
  <c r="F304"/>
  <c r="F303" s="1"/>
  <c r="E304"/>
  <c r="E303" s="1"/>
  <c r="F301"/>
  <c r="E301"/>
  <c r="E300" s="1"/>
  <c r="F300"/>
  <c r="F299" s="1"/>
  <c r="F295"/>
  <c r="E295"/>
  <c r="F294"/>
  <c r="E294"/>
  <c r="F290"/>
  <c r="E290"/>
  <c r="E289" s="1"/>
  <c r="F289"/>
  <c r="F285"/>
  <c r="F284" s="1"/>
  <c r="E285"/>
  <c r="E284" s="1"/>
  <c r="F280"/>
  <c r="E280"/>
  <c r="E279" s="1"/>
  <c r="F279"/>
  <c r="F276"/>
  <c r="E276"/>
  <c r="F273"/>
  <c r="E273"/>
  <c r="E272" s="1"/>
  <c r="F269"/>
  <c r="F268" s="1"/>
  <c r="E268"/>
  <c r="F266"/>
  <c r="F264" s="1"/>
  <c r="F263" s="1"/>
  <c r="E264"/>
  <c r="F261"/>
  <c r="F260" s="1"/>
  <c r="E261"/>
  <c r="E260" s="1"/>
  <c r="F258"/>
  <c r="F257" s="1"/>
  <c r="E258"/>
  <c r="E257"/>
  <c r="F255"/>
  <c r="E255"/>
  <c r="E254" s="1"/>
  <c r="F254"/>
  <c r="F252"/>
  <c r="F251" s="1"/>
  <c r="E252"/>
  <c r="E251"/>
  <c r="F247"/>
  <c r="F246" s="1"/>
  <c r="E247"/>
  <c r="E246"/>
  <c r="F244"/>
  <c r="E244"/>
  <c r="F243"/>
  <c r="E243"/>
  <c r="E242" s="1"/>
  <c r="F240"/>
  <c r="F239" s="1"/>
  <c r="F238" s="1"/>
  <c r="E240"/>
  <c r="E239"/>
  <c r="E238" s="1"/>
  <c r="F236"/>
  <c r="E236"/>
  <c r="F231"/>
  <c r="F230" s="1"/>
  <c r="E231"/>
  <c r="E230"/>
  <c r="F226"/>
  <c r="E226"/>
  <c r="F225"/>
  <c r="E225"/>
  <c r="F222"/>
  <c r="E222"/>
  <c r="E221" s="1"/>
  <c r="F221"/>
  <c r="F218"/>
  <c r="F217" s="1"/>
  <c r="E218"/>
  <c r="E217" s="1"/>
  <c r="F214"/>
  <c r="E214"/>
  <c r="F207"/>
  <c r="F204"/>
  <c r="E199"/>
  <c r="E198" s="1"/>
  <c r="F195"/>
  <c r="F194" s="1"/>
  <c r="E195"/>
  <c r="E194"/>
  <c r="F191"/>
  <c r="E191"/>
  <c r="F190"/>
  <c r="E190"/>
  <c r="F187"/>
  <c r="E187"/>
  <c r="E186" s="1"/>
  <c r="F186"/>
  <c r="F184"/>
  <c r="F183" s="1"/>
  <c r="E184"/>
  <c r="E183" s="1"/>
  <c r="F181"/>
  <c r="F180" s="1"/>
  <c r="E181"/>
  <c r="E180" s="1"/>
  <c r="F176"/>
  <c r="F175" s="1"/>
  <c r="F174" s="1"/>
  <c r="E176"/>
  <c r="E175"/>
  <c r="F172"/>
  <c r="E172"/>
  <c r="F170"/>
  <c r="F169" s="1"/>
  <c r="E170"/>
  <c r="E169" s="1"/>
  <c r="F167"/>
  <c r="E167"/>
  <c r="F162"/>
  <c r="E162"/>
  <c r="E161" s="1"/>
  <c r="F158"/>
  <c r="E158"/>
  <c r="F156"/>
  <c r="E156"/>
  <c r="F153"/>
  <c r="F148" s="1"/>
  <c r="E153"/>
  <c r="F149"/>
  <c r="E149"/>
  <c r="E148" s="1"/>
  <c r="F144"/>
  <c r="F143" s="1"/>
  <c r="E144"/>
  <c r="E143"/>
  <c r="F138"/>
  <c r="E138"/>
  <c r="F130"/>
  <c r="E130"/>
  <c r="E129" s="1"/>
  <c r="F125"/>
  <c r="E125"/>
  <c r="F119"/>
  <c r="E119"/>
  <c r="F116"/>
  <c r="F112" s="1"/>
  <c r="E116"/>
  <c r="F113"/>
  <c r="E113"/>
  <c r="E112" s="1"/>
  <c r="F110"/>
  <c r="E110"/>
  <c r="F107"/>
  <c r="E107"/>
  <c r="E106" s="1"/>
  <c r="F98"/>
  <c r="E98"/>
  <c r="F97"/>
  <c r="F90" s="1"/>
  <c r="F89" s="1"/>
  <c r="E90"/>
  <c r="E89" s="1"/>
  <c r="F87"/>
  <c r="E87"/>
  <c r="E86" s="1"/>
  <c r="F86"/>
  <c r="F83"/>
  <c r="F80" s="1"/>
  <c r="E83"/>
  <c r="F81"/>
  <c r="E81"/>
  <c r="F71"/>
  <c r="E71"/>
  <c r="E70" s="1"/>
  <c r="F70"/>
  <c r="F67"/>
  <c r="E67"/>
  <c r="F63"/>
  <c r="F62"/>
  <c r="F61" s="1"/>
  <c r="F60" s="1"/>
  <c r="F59" s="1"/>
  <c r="E61"/>
  <c r="E60"/>
  <c r="F55"/>
  <c r="E55"/>
  <c r="F51"/>
  <c r="E51"/>
  <c r="E50" s="1"/>
  <c r="E49" s="1"/>
  <c r="F45"/>
  <c r="E45"/>
  <c r="E44" s="1"/>
  <c r="F44"/>
  <c r="F41"/>
  <c r="E41"/>
  <c r="F38"/>
  <c r="E38"/>
  <c r="F31"/>
  <c r="F24" s="1"/>
  <c r="E31"/>
  <c r="F25"/>
  <c r="E25"/>
  <c r="E24" s="1"/>
  <c r="F22"/>
  <c r="F20"/>
  <c r="E19"/>
  <c r="E18" s="1"/>
  <c r="F16"/>
  <c r="F15" s="1"/>
  <c r="E16"/>
  <c r="E15"/>
  <c r="E160" l="1"/>
  <c r="E299"/>
  <c r="E59"/>
  <c r="E189"/>
  <c r="E278"/>
  <c r="F50"/>
  <c r="F49" s="1"/>
  <c r="E80"/>
  <c r="E79" s="1"/>
  <c r="F106"/>
  <c r="F79" s="1"/>
  <c r="F129"/>
  <c r="E174"/>
  <c r="F278"/>
  <c r="F349"/>
  <c r="E366"/>
  <c r="F19"/>
  <c r="F18" s="1"/>
  <c r="F14" s="1"/>
  <c r="E37"/>
  <c r="F37"/>
  <c r="E118"/>
  <c r="F118"/>
  <c r="E155"/>
  <c r="E142" s="1"/>
  <c r="F155"/>
  <c r="F161"/>
  <c r="F160" s="1"/>
  <c r="F199"/>
  <c r="F198" s="1"/>
  <c r="F189" s="1"/>
  <c r="E263"/>
  <c r="F272"/>
  <c r="F250" s="1"/>
  <c r="F306"/>
  <c r="E316"/>
  <c r="E375"/>
  <c r="E374" s="1"/>
  <c r="F375"/>
  <c r="F374" s="1"/>
  <c r="F142"/>
  <c r="E250"/>
  <c r="E14"/>
  <c r="F242"/>
  <c r="E349"/>
  <c r="F408"/>
  <c r="F398" s="1"/>
  <c r="F397" s="1"/>
  <c r="F412" l="1"/>
  <c r="E412"/>
  <c r="F413" l="1"/>
  <c r="E413"/>
</calcChain>
</file>

<file path=xl/sharedStrings.xml><?xml version="1.0" encoding="utf-8"?>
<sst xmlns="http://schemas.openxmlformats.org/spreadsheetml/2006/main" count="571" uniqueCount="198">
  <si>
    <t>Załącznik Nr 1a</t>
  </si>
  <si>
    <t xml:space="preserve">do Uchwały Nr </t>
  </si>
  <si>
    <t xml:space="preserve">Sejmiku Województwa </t>
  </si>
  <si>
    <t>Warmińsko-Mazurskiego</t>
  </si>
  <si>
    <t xml:space="preserve">z dnia </t>
  </si>
  <si>
    <t>w sprawie budżetu Województwa</t>
  </si>
  <si>
    <t>Warmińsko-Mazurskiego na 2013 r.</t>
  </si>
  <si>
    <t xml:space="preserve">Plan dochodów budżetu Województwa Warmińsko-Mazurskiego 
na 2013 rok </t>
  </si>
  <si>
    <t>w zł</t>
  </si>
  <si>
    <t>Dz.</t>
  </si>
  <si>
    <t>Rozdz.</t>
  </si>
  <si>
    <t>§</t>
  </si>
  <si>
    <t>Wyszczególnienie</t>
  </si>
  <si>
    <t>Plan roczny 
na dzień 30.09.2012 r.</t>
  </si>
  <si>
    <t>Plan na 
2013 rok</t>
  </si>
  <si>
    <t>010</t>
  </si>
  <si>
    <t>Rolnictwo i łowiectwo</t>
  </si>
  <si>
    <t>01005</t>
  </si>
  <si>
    <t>Prace geodezyjno-urządzeniowe na potrzeby rolnictwa</t>
  </si>
  <si>
    <t>1. dochody bieżące, w tym:</t>
  </si>
  <si>
    <t>Dotacje celowe otrzymane z budżetu państwa na zadania bieżące z zakresu administracji rządowej oraz inne zadania zlecone ustawami realizowane przez samorząd województwa</t>
  </si>
  <si>
    <t>01006</t>
  </si>
  <si>
    <t>Zarządy melioracji i urządzeń wodnych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</si>
  <si>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</si>
  <si>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</si>
  <si>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</si>
  <si>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</si>
  <si>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0920</t>
  </si>
  <si>
    <t>Pozostałe odsetki</t>
  </si>
  <si>
    <t>0970</t>
  </si>
  <si>
    <t>Wpływy z różnych dochodów</t>
  </si>
  <si>
    <t>01008</t>
  </si>
  <si>
    <t>Melioracje wodne</t>
  </si>
  <si>
    <t>0690</t>
  </si>
  <si>
    <t>Wpływy z różnych opłat</t>
  </si>
  <si>
    <t>2210</t>
  </si>
  <si>
    <t>2700</t>
  </si>
  <si>
    <t>Środki na dofinansowanie własnych zadań bieżących gmin (związków gmin), powiatów (związków powiatów), samorządów województw, pozyskane z innych źródeł</t>
  </si>
  <si>
    <t>2710</t>
  </si>
  <si>
    <t>Dotacja celowa otrzymana z tytułu pomocy finansowej udzielanej między jednostkami samorządu terytorialnego na dofinansowanie własnych zadań bieżących</t>
  </si>
  <si>
    <t>2. dochody majątkowe, w tym:</t>
  </si>
  <si>
    <t>6207</t>
  </si>
  <si>
    <t>Dotacje celowe w ramach programów finansowanych z udziałem środków europejskich lub płatności w ramach budżetu środków europejskich</t>
  </si>
  <si>
    <t>6209</t>
  </si>
  <si>
    <t>Dotacje celowe otrzymane z budżetu państwa na inwestycje i zakupy inwestycyjne z zakresu administracji rządowej oraz inne zadania zlecone ustawami realizowane przez samorząd województwa</t>
  </si>
  <si>
    <t>01041</t>
  </si>
  <si>
    <t>Program Rozwoju Obszarów Wiejskich 2007-2013</t>
  </si>
  <si>
    <t>01042</t>
  </si>
  <si>
    <t>Wyłączenie z produkcji gruntów rolnych</t>
  </si>
  <si>
    <t>0910</t>
  </si>
  <si>
    <t>Odsetki od nieterminowych wpłat z tytułu podatków i opłat</t>
  </si>
  <si>
    <t>050</t>
  </si>
  <si>
    <t>Rybołówstwo i rybactwo</t>
  </si>
  <si>
    <t>05011</t>
  </si>
  <si>
    <t>Program Operacyjny Zrównoważony rozwój sektora rybołówstwa i nadbrzeżnych obszarów rybackich 2007-2013</t>
  </si>
  <si>
    <t>2000</t>
  </si>
  <si>
    <t>2008</t>
  </si>
  <si>
    <t>2009</t>
  </si>
  <si>
    <t>6200</t>
  </si>
  <si>
    <t>6208</t>
  </si>
  <si>
    <t>Przetwórstwo przemysłowe</t>
  </si>
  <si>
    <t>Rozwój przedsiębiorczości</t>
  </si>
  <si>
    <t>0908</t>
  </si>
  <si>
    <t>Odsetki od dotacji oraz płatności: wykorzystanych niezgodnie z przeznaczeniem lub wykorzystanych z naruszeniem procedur, pobranych nienależnie lub w nadmiernej wysokości</t>
  </si>
  <si>
    <t>0909</t>
  </si>
  <si>
    <t>0978</t>
  </si>
  <si>
    <t>0979</t>
  </si>
  <si>
    <t>2230</t>
  </si>
  <si>
    <t>Dotacje celowe otrzymane z budżetu państwa na realizację bieżących zadań własnych samorządu województwa</t>
  </si>
  <si>
    <t>6668</t>
  </si>
  <si>
    <t>Wpływy ze zwrotów dotacji oraz płatności, w tym wykorzystanych niezgodnie z przeznaczeniam lub wykorzystanych z naruszeniem procedur, pobranych nienależnie lub w nadmiernej wysokości, dotyczące dochodów majątkowych</t>
  </si>
  <si>
    <t>6669</t>
  </si>
  <si>
    <t>Rozwój kadr nowoczesnej gospodarki i przedsiębiorczości</t>
  </si>
  <si>
    <t>0907</t>
  </si>
  <si>
    <t>0929</t>
  </si>
  <si>
    <t>2917</t>
  </si>
  <si>
    <t>Wpływy ze zwrotów dotacji oraz płatności, w tym wykorzystanych niezgodnie z przeznaczeniem lub wykorzystanych z naruszeniem procedur, pobranych nienależnie lub w nadmiernej wysokości</t>
  </si>
  <si>
    <t>2918</t>
  </si>
  <si>
    <t>2919</t>
  </si>
  <si>
    <t>Transport i łączność</t>
  </si>
  <si>
    <t>Krajowe pasażerskie przewozy kolejowe</t>
  </si>
  <si>
    <t>2440</t>
  </si>
  <si>
    <t>Dotacje otrzymane z państwowych funduszy celowych na realizację zadań bieżących jednostek sektora finansów publicznych</t>
  </si>
  <si>
    <t>Dotacje otrzymane z państwowych funduszy celowych na finansowanie lub dofinansowanie kosztów realizacji inwestycji i zakupów inwestycyjnych jednostek sektora finansów publicznych</t>
  </si>
  <si>
    <t>Dotacje celowe otrzymane z budżetu państwa na realizację inwestycji i zakupów inwestycyjnych własnych samorządu województwa</t>
  </si>
  <si>
    <t>Krajowe pasażerskie przewozy autobusowe</t>
  </si>
  <si>
    <t>Drogi publiczne wojewódzkie</t>
  </si>
  <si>
    <t>0570</t>
  </si>
  <si>
    <t>Grzywny, mandaty i inne kary pieniężne od osób fizycznych</t>
  </si>
  <si>
    <t>0580</t>
  </si>
  <si>
    <t>Grzywny i inne kary pieniężne od osób prawnych i innych jednostek organizacyjnych</t>
  </si>
  <si>
    <t>0870</t>
  </si>
  <si>
    <t>Wpływy ze sprzedaży składników majątkowych</t>
  </si>
  <si>
    <t>Wpływy z tytułu pomocy finansowej udzielanej między jednostkami samorządu terytorialnego na dofinansowanie własnych zadań inwestycyjnych i zakupów inwestycyjnych</t>
  </si>
  <si>
    <t>6680</t>
  </si>
  <si>
    <t>Wpłata środków finansowych z niewykorzystanych w terminie wydatków, które nie wygasją z upływem roku budżetowego</t>
  </si>
  <si>
    <t>6689</t>
  </si>
  <si>
    <t>Drogi publiczne powiatowe</t>
  </si>
  <si>
    <t>2320</t>
  </si>
  <si>
    <t>Dotacje celowe otrzymane z powiatu na zadania bieżące realizowane na podstawie porozumień (umów) między jednostkami samorządu terytorialnego</t>
  </si>
  <si>
    <t>Infrastruktura portowa</t>
  </si>
  <si>
    <t>Infrastruktura telekomunikacyjna</t>
  </si>
  <si>
    <t>0759</t>
  </si>
  <si>
    <t>Pozostała działalność</t>
  </si>
  <si>
    <t>Wpłata środków finansowych z niewykorzystanych w terminie wydatków, które nie wygasają z upływem roku budżetowego</t>
  </si>
  <si>
    <t>Turystyka</t>
  </si>
  <si>
    <t>Ośrodki informacji turystycznej</t>
  </si>
  <si>
    <t>Dotacje celowe otrzymane z gminy na zadania bieżące realizowane na podstawie porozumień (umów) między jednostkami samorządu terytorialnego</t>
  </si>
  <si>
    <t>Zadania w zakresie upowszechniania turystyki</t>
  </si>
  <si>
    <t>Gospodarka mieszkaniowa</t>
  </si>
  <si>
    <t>Gospodarka gruntami i nieruchomościami</t>
  </si>
  <si>
    <t>0470</t>
  </si>
  <si>
    <t>Wpływy z opłat za zarząd, użytkowanie i użytkowanie wieczyste nieruchomości</t>
  </si>
  <si>
    <t>`</t>
  </si>
  <si>
    <t>2990</t>
  </si>
  <si>
    <t>0770</t>
  </si>
  <si>
    <t>Wpłaty z tytułu odpłatnego nabycia prawa własności oraz prawa użytkowania wieczystego nieruchomości</t>
  </si>
  <si>
    <t>Działalność usługowa</t>
  </si>
  <si>
    <t>Biura planowania przestrzennego</t>
  </si>
  <si>
    <t>Prace geologiczne (nieinwestycyjne)</t>
  </si>
  <si>
    <t>Prace geodezyjne i kartograficzne (nieinwestycyjne)</t>
  </si>
  <si>
    <t>Opracowania geodezyjne i kartograficzne</t>
  </si>
  <si>
    <t>Administracja publiczna</t>
  </si>
  <si>
    <t>Urzędy naczelnych i centralnych organów administracji rządowej</t>
  </si>
  <si>
    <t>Urzędy wojewódzkie</t>
  </si>
  <si>
    <t xml:space="preserve"> </t>
  </si>
  <si>
    <t>Urzędy marszałkowskie</t>
  </si>
  <si>
    <t>0590</t>
  </si>
  <si>
    <t>Wpływy z opłat za koncesje i licencje</t>
  </si>
  <si>
    <t>2310</t>
  </si>
  <si>
    <t>2330</t>
  </si>
  <si>
    <t>Dotacje celowe otrzymane od samorządu województwa na zadania bieżące realizowane na podstawie porozumień (umów) między jednostkami samorządu terytorialnego</t>
  </si>
  <si>
    <t>Komisje egzaminacyjne</t>
  </si>
  <si>
    <t>Centrum Rozwoju Zasobów Ludzkich</t>
  </si>
  <si>
    <t>2007</t>
  </si>
  <si>
    <t>Promocja jednostek samorządu terytorialnego</t>
  </si>
  <si>
    <t xml:space="preserve">Pozostała działalność </t>
  </si>
  <si>
    <t>2001</t>
  </si>
  <si>
    <t>Bezpieczeństwo publiczne i ochrona przeciwpożarowa</t>
  </si>
  <si>
    <t>2220</t>
  </si>
  <si>
    <t>Dotacje celowe otrzymane z budżetu państwa na zadania bieżące realizowane przez samorząd województwa na podstawie porozumień z organami administracji rządowej</t>
  </si>
  <si>
    <t>Dochody od osób prawnych, od osób fizycznych i od innych jednostek nieposiadających osobowości prawnej oraz wydatki związane z ich poborem</t>
  </si>
  <si>
    <t xml:space="preserve"> Wpływy z innych opłat stanowiących dochody jednostek samorządu terytorialnego na podstawie ustaw</t>
  </si>
  <si>
    <t>0480</t>
  </si>
  <si>
    <t>Wpływy z opłat za zezwolenia na sprzedaż napojów alkoholowych</t>
  </si>
  <si>
    <t>Udziały województw w podatkach stanowiących dochód budżetu państwa</t>
  </si>
  <si>
    <t>0010</t>
  </si>
  <si>
    <t>Podatek dochodowy od osób fizycznych</t>
  </si>
  <si>
    <t>0020</t>
  </si>
  <si>
    <t>Podatek dochodowy od osób prawnych</t>
  </si>
  <si>
    <t>Różne rozliczenia</t>
  </si>
  <si>
    <t>Część oświatowa subwencji ogólnej dla jednostek samorządu terytorialnego</t>
  </si>
  <si>
    <t>Subwencje ogólne z budżetu państwa</t>
  </si>
  <si>
    <t>Uzupełnienie subwencji ogólnej dla jednostek samorządu terytorialnego</t>
  </si>
  <si>
    <t>1. dochody majątkowe, w tym:</t>
  </si>
  <si>
    <t>Środki na inwestycje na drogach publicznych powiatowych i wojewódzkich oraz na drogach powiatowych, wojewódzkich i krajowych w granicach miast na prawach powiatu</t>
  </si>
  <si>
    <t>Część wyrównawcza subwencji ogólnej dla województw</t>
  </si>
  <si>
    <t>Część regionalna subwencji ogólnej dla województw</t>
  </si>
  <si>
    <t>Regionalne Programy Operacyjne 2007-2013</t>
  </si>
  <si>
    <t>Program Operacyjny Kapitał Ludzki</t>
  </si>
  <si>
    <t>Oświata i wychowanie</t>
  </si>
  <si>
    <t>Licea ogólnokształcące</t>
  </si>
  <si>
    <t>Szkoły zawodowe</t>
  </si>
  <si>
    <t>Dokształcanie i doskonalenie nauczycieli</t>
  </si>
  <si>
    <t>Biblioteki pedagogiczne</t>
  </si>
  <si>
    <t>Środki na dofinansowanie  własnych zadań bieżących  gmin (związków gmin), powiatów (zwiazków powiatów), samorządów województw, pozyskane z innych źródeł</t>
  </si>
  <si>
    <t>Ochrona zdrowia</t>
  </si>
  <si>
    <t>Lecznictwo psychiatryczne</t>
  </si>
  <si>
    <t>Pomoc społeczna</t>
  </si>
  <si>
    <t>Świadczenia rodzinne, świadczenie z funduszu alimentacyjnego oraz składki na ubezpieczenia emerytalne i rentowe z ubezpieczenia społecznego</t>
  </si>
  <si>
    <t>Ośrodki adopcyjno-opiekuńcze</t>
  </si>
  <si>
    <t xml:space="preserve">Dotacje celowe otrzymane z budżetu państwa na realizaję bieżących zadań własnych samorządu województwa </t>
  </si>
  <si>
    <t>Pozostałe zadania w zakresie polityki społecznej</t>
  </si>
  <si>
    <t>Państwowy Fundusz Rehabilitacji Osób Niepełnosprawnych</t>
  </si>
  <si>
    <t>Wojewódzkie urzędy pracy</t>
  </si>
  <si>
    <t>Edukacyjna opieka wychowawcza</t>
  </si>
  <si>
    <t>Pomoc materialna dla uczniów</t>
  </si>
  <si>
    <t>Odsetki od dotacji oraz płatności wykorzystanych niezgodnie z przeznaczeniem lub wykorzystanych z naruszeniem procedur, pobranych nienależnie lub w nadmiernej wysokości</t>
  </si>
  <si>
    <t>Gospodarka komunalna i ochrona środowiska</t>
  </si>
  <si>
    <t>Gospodarka odpadami</t>
  </si>
  <si>
    <t>Fundusz Ochrony Środowiska i Gospodarki Wodnej</t>
  </si>
  <si>
    <t>Wpływy i wydatki związane z gromadzeniem środków z opłat i kar za korzystanie ze środowiska</t>
  </si>
  <si>
    <t>Wpływy i wydatki związane z gromadzeniem środków z opłat produktowych</t>
  </si>
  <si>
    <t>0400</t>
  </si>
  <si>
    <t>Wpływy z opłaty produktowej</t>
  </si>
  <si>
    <t>Kultura i ochrona dziedzictwa narodowego</t>
  </si>
  <si>
    <t xml:space="preserve">Teatry </t>
  </si>
  <si>
    <t>Wpływy z tytułu pomocy finansowej udzielanej między jednostkami samorządu terytorialnego na dofinansowanie własnych zadań bieżących</t>
  </si>
  <si>
    <t>Filharmonie, orkiestry, chóry i kapele</t>
  </si>
  <si>
    <t>Domy i ośrodki kultury, świetlice i kluby</t>
  </si>
  <si>
    <t>Muzea</t>
  </si>
  <si>
    <t>Ogrody botaniczne i zoologiczne oraz naturalne obszary i obiekty chronionej przyrody</t>
  </si>
  <si>
    <t>Parki krajobrazowe</t>
  </si>
  <si>
    <t>Ogółem:</t>
  </si>
  <si>
    <t>1. dochody bieżące</t>
  </si>
  <si>
    <t>- dotacje i środki otrzymane na inwestycje</t>
  </si>
  <si>
    <t>- dochody ze sprzedaży majątku</t>
  </si>
  <si>
    <t>- dochody z tytułu przekształcenia prawa użytkowania wieczystego w prawo własności</t>
  </si>
</sst>
</file>

<file path=xl/styles.xml><?xml version="1.0" encoding="utf-8"?>
<styleSheet xmlns="http://schemas.openxmlformats.org/spreadsheetml/2006/main">
  <numFmts count="1">
    <numFmt numFmtId="164" formatCode="0.0%"/>
  </numFmts>
  <fonts count="2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7030A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i/>
      <sz val="10"/>
      <color rgb="FF7030A0"/>
      <name val="Times New Roman"/>
      <family val="1"/>
      <charset val="238"/>
    </font>
    <font>
      <b/>
      <i/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97">
    <xf numFmtId="0" fontId="0" fillId="0" borderId="0" xfId="0"/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/>
    <xf numFmtId="0" fontId="4" fillId="2" borderId="0" xfId="0" applyFont="1" applyFill="1"/>
    <xf numFmtId="0" fontId="3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/>
    <xf numFmtId="15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top"/>
    </xf>
    <xf numFmtId="0" fontId="5" fillId="4" borderId="3" xfId="0" applyFont="1" applyFill="1" applyBorder="1" applyAlignment="1">
      <alignment horizontal="center" vertical="top"/>
    </xf>
    <xf numFmtId="0" fontId="5" fillId="4" borderId="3" xfId="0" applyFont="1" applyFill="1" applyBorder="1" applyAlignment="1"/>
    <xf numFmtId="3" fontId="5" fillId="4" borderId="3" xfId="0" applyNumberFormat="1" applyFont="1" applyFill="1" applyBorder="1" applyAlignment="1">
      <alignment horizontal="right"/>
    </xf>
    <xf numFmtId="3" fontId="5" fillId="4" borderId="4" xfId="0" applyNumberFormat="1" applyFont="1" applyFill="1" applyBorder="1" applyAlignment="1">
      <alignment horizontal="right"/>
    </xf>
    <xf numFmtId="0" fontId="3" fillId="4" borderId="0" xfId="0" applyFont="1" applyFill="1"/>
    <xf numFmtId="0" fontId="4" fillId="4" borderId="0" xfId="0" applyFont="1" applyFill="1"/>
    <xf numFmtId="0" fontId="7" fillId="2" borderId="3" xfId="0" applyFont="1" applyFill="1" applyBorder="1" applyAlignment="1">
      <alignment horizontal="center" vertical="top"/>
    </xf>
    <xf numFmtId="49" fontId="7" fillId="2" borderId="3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vertical="center" wrapText="1"/>
    </xf>
    <xf numFmtId="3" fontId="7" fillId="2" borderId="3" xfId="0" applyNumberFormat="1" applyFont="1" applyFill="1" applyBorder="1" applyAlignment="1">
      <alignment horizontal="right"/>
    </xf>
    <xf numFmtId="3" fontId="7" fillId="2" borderId="4" xfId="0" applyNumberFormat="1" applyFont="1" applyFill="1" applyBorder="1" applyAlignment="1">
      <alignment horizontal="right"/>
    </xf>
    <xf numFmtId="0" fontId="8" fillId="3" borderId="0" xfId="0" applyFont="1" applyFill="1" applyAlignment="1">
      <alignment horizontal="left"/>
    </xf>
    <xf numFmtId="0" fontId="8" fillId="2" borderId="0" xfId="0" applyFont="1" applyFill="1"/>
    <xf numFmtId="0" fontId="7" fillId="2" borderId="0" xfId="0" applyFont="1" applyFill="1"/>
    <xf numFmtId="0" fontId="7" fillId="2" borderId="5" xfId="0" applyFont="1" applyFill="1" applyBorder="1" applyAlignment="1">
      <alignment horizontal="center" vertical="top"/>
    </xf>
    <xf numFmtId="49" fontId="7" fillId="2" borderId="5" xfId="0" applyNumberFormat="1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left" vertical="center" wrapText="1"/>
    </xf>
    <xf numFmtId="3" fontId="9" fillId="2" borderId="5" xfId="0" applyNumberFormat="1" applyFont="1" applyFill="1" applyBorder="1" applyAlignment="1">
      <alignment horizontal="right"/>
    </xf>
    <xf numFmtId="3" fontId="9" fillId="2" borderId="6" xfId="0" applyNumberFormat="1" applyFont="1" applyFill="1" applyBorder="1" applyAlignment="1">
      <alignment horizontal="right"/>
    </xf>
    <xf numFmtId="0" fontId="8" fillId="5" borderId="0" xfId="0" applyFont="1" applyFill="1"/>
    <xf numFmtId="0" fontId="7" fillId="5" borderId="0" xfId="0" applyFont="1" applyFill="1"/>
    <xf numFmtId="0" fontId="4" fillId="2" borderId="5" xfId="0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center" wrapText="1"/>
    </xf>
    <xf numFmtId="3" fontId="4" fillId="2" borderId="5" xfId="0" applyNumberFormat="1" applyFont="1" applyFill="1" applyBorder="1" applyAlignment="1">
      <alignment horizontal="right"/>
    </xf>
    <xf numFmtId="3" fontId="4" fillId="2" borderId="6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horizontal="right"/>
    </xf>
    <xf numFmtId="0" fontId="3" fillId="5" borderId="0" xfId="0" applyFont="1" applyFill="1"/>
    <xf numFmtId="0" fontId="4" fillId="5" borderId="0" xfId="0" applyFont="1" applyFill="1"/>
    <xf numFmtId="3" fontId="7" fillId="2" borderId="5" xfId="0" applyNumberFormat="1" applyFont="1" applyFill="1" applyBorder="1" applyAlignment="1">
      <alignment horizontal="right"/>
    </xf>
    <xf numFmtId="0" fontId="3" fillId="6" borderId="0" xfId="0" applyFont="1" applyFill="1"/>
    <xf numFmtId="0" fontId="4" fillId="6" borderId="0" xfId="0" applyFont="1" applyFill="1"/>
    <xf numFmtId="0" fontId="4" fillId="2" borderId="5" xfId="0" applyFont="1" applyFill="1" applyBorder="1" applyAlignment="1">
      <alignment horizontal="left" vertical="center" wrapText="1"/>
    </xf>
    <xf numFmtId="3" fontId="4" fillId="2" borderId="6" xfId="2" applyNumberFormat="1" applyFont="1" applyFill="1" applyBorder="1" applyAlignment="1">
      <alignment horizontal="right" wrapText="1"/>
    </xf>
    <xf numFmtId="0" fontId="4" fillId="3" borderId="0" xfId="0" applyFont="1" applyFill="1" applyAlignment="1">
      <alignment horizontal="left"/>
    </xf>
    <xf numFmtId="3" fontId="4" fillId="2" borderId="6" xfId="3" applyNumberFormat="1" applyFont="1" applyFill="1" applyBorder="1" applyAlignment="1">
      <alignment horizontal="right" wrapText="1"/>
    </xf>
    <xf numFmtId="0" fontId="4" fillId="2" borderId="7" xfId="0" applyFont="1" applyFill="1" applyBorder="1" applyAlignment="1">
      <alignment horizontal="center" vertical="top"/>
    </xf>
    <xf numFmtId="49" fontId="4" fillId="2" borderId="7" xfId="0" applyNumberFormat="1" applyFont="1" applyFill="1" applyBorder="1" applyAlignment="1">
      <alignment horizontal="center" vertical="top"/>
    </xf>
    <xf numFmtId="0" fontId="4" fillId="2" borderId="7" xfId="0" applyFont="1" applyFill="1" applyBorder="1" applyAlignment="1">
      <alignment vertical="center" wrapText="1"/>
    </xf>
    <xf numFmtId="3" fontId="4" fillId="2" borderId="7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0" fontId="5" fillId="4" borderId="2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vertical="center" wrapText="1"/>
    </xf>
    <xf numFmtId="3" fontId="5" fillId="4" borderId="2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top"/>
    </xf>
    <xf numFmtId="0" fontId="3" fillId="0" borderId="0" xfId="0" applyFont="1" applyFill="1"/>
    <xf numFmtId="3" fontId="10" fillId="5" borderId="0" xfId="0" applyNumberFormat="1" applyFont="1" applyFill="1" applyAlignment="1">
      <alignment horizontal="left"/>
    </xf>
    <xf numFmtId="0" fontId="10" fillId="2" borderId="0" xfId="0" applyFont="1" applyFill="1"/>
    <xf numFmtId="0" fontId="7" fillId="2" borderId="7" xfId="0" applyFont="1" applyFill="1" applyBorder="1" applyAlignment="1">
      <alignment horizontal="center" vertical="top"/>
    </xf>
    <xf numFmtId="3" fontId="4" fillId="2" borderId="6" xfId="4" applyNumberFormat="1" applyFont="1" applyFill="1" applyBorder="1" applyAlignment="1"/>
    <xf numFmtId="3" fontId="4" fillId="2" borderId="6" xfId="4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justify"/>
    </xf>
    <xf numFmtId="3" fontId="4" fillId="2" borderId="6" xfId="5" applyNumberFormat="1" applyFont="1" applyFill="1" applyBorder="1" applyAlignment="1">
      <alignment horizontal="right" wrapText="1"/>
    </xf>
    <xf numFmtId="3" fontId="4" fillId="2" borderId="6" xfId="6" applyNumberFormat="1" applyFont="1" applyFill="1" applyBorder="1" applyAlignment="1">
      <alignment horizontal="right" wrapText="1"/>
    </xf>
    <xf numFmtId="0" fontId="9" fillId="2" borderId="5" xfId="0" applyFont="1" applyFill="1" applyBorder="1" applyAlignment="1">
      <alignment horizontal="center" vertical="top"/>
    </xf>
    <xf numFmtId="0" fontId="11" fillId="2" borderId="5" xfId="0" applyFont="1" applyFill="1" applyBorder="1" applyAlignment="1">
      <alignment horizontal="center" vertical="top"/>
    </xf>
    <xf numFmtId="0" fontId="12" fillId="3" borderId="0" xfId="0" applyFont="1" applyFill="1" applyAlignment="1">
      <alignment horizontal="left"/>
    </xf>
    <xf numFmtId="0" fontId="12" fillId="2" borderId="0" xfId="0" applyFont="1" applyFill="1"/>
    <xf numFmtId="0" fontId="12" fillId="5" borderId="0" xfId="0" applyFont="1" applyFill="1"/>
    <xf numFmtId="0" fontId="9" fillId="5" borderId="0" xfId="0" applyFont="1" applyFill="1"/>
    <xf numFmtId="0" fontId="13" fillId="2" borderId="5" xfId="0" applyFont="1" applyFill="1" applyBorder="1" applyAlignment="1">
      <alignment horizontal="center" vertical="top"/>
    </xf>
    <xf numFmtId="0" fontId="8" fillId="3" borderId="0" xfId="0" applyFont="1" applyFill="1" applyBorder="1" applyAlignment="1">
      <alignment horizontal="left"/>
    </xf>
    <xf numFmtId="0" fontId="8" fillId="2" borderId="0" xfId="0" applyFont="1" applyFill="1" applyBorder="1"/>
    <xf numFmtId="0" fontId="7" fillId="2" borderId="0" xfId="0" applyFont="1" applyFill="1" applyBorder="1"/>
    <xf numFmtId="0" fontId="8" fillId="5" borderId="0" xfId="0" applyFont="1" applyFill="1" applyBorder="1"/>
    <xf numFmtId="0" fontId="7" fillId="5" borderId="0" xfId="0" applyFont="1" applyFill="1" applyBorder="1"/>
    <xf numFmtId="0" fontId="5" fillId="2" borderId="5" xfId="0" applyFont="1" applyFill="1" applyBorder="1" applyAlignment="1">
      <alignment horizontal="center" vertical="top"/>
    </xf>
    <xf numFmtId="3" fontId="4" fillId="2" borderId="6" xfId="7" applyNumberFormat="1" applyFont="1" applyFill="1" applyBorder="1" applyAlignment="1">
      <alignment horizontal="right" wrapText="1"/>
    </xf>
    <xf numFmtId="0" fontId="3" fillId="3" borderId="0" xfId="0" applyFont="1" applyFill="1" applyBorder="1" applyAlignment="1">
      <alignment horizontal="left"/>
    </xf>
    <xf numFmtId="0" fontId="3" fillId="2" borderId="0" xfId="0" applyFont="1" applyFill="1" applyBorder="1"/>
    <xf numFmtId="0" fontId="4" fillId="2" borderId="0" xfId="0" applyFont="1" applyFill="1" applyBorder="1"/>
    <xf numFmtId="0" fontId="4" fillId="2" borderId="6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3" fontId="4" fillId="2" borderId="6" xfId="8" applyNumberFormat="1" applyFont="1" applyFill="1" applyBorder="1" applyAlignment="1"/>
    <xf numFmtId="0" fontId="9" fillId="2" borderId="6" xfId="0" applyFont="1" applyFill="1" applyBorder="1" applyAlignment="1">
      <alignment horizontal="left" vertical="center" wrapText="1"/>
    </xf>
    <xf numFmtId="0" fontId="3" fillId="6" borderId="0" xfId="0" applyFont="1" applyFill="1" applyBorder="1"/>
    <xf numFmtId="0" fontId="4" fillId="6" borderId="0" xfId="0" applyFont="1" applyFill="1" applyBorder="1"/>
    <xf numFmtId="0" fontId="4" fillId="7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center" vertical="top"/>
    </xf>
    <xf numFmtId="3" fontId="4" fillId="2" borderId="6" xfId="9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vertical="top"/>
    </xf>
    <xf numFmtId="3" fontId="4" fillId="2" borderId="6" xfId="10" applyNumberFormat="1" applyFont="1" applyFill="1" applyBorder="1" applyAlignment="1">
      <alignment horizontal="right" wrapText="1"/>
    </xf>
    <xf numFmtId="3" fontId="8" fillId="3" borderId="0" xfId="0" applyNumberFormat="1" applyFont="1" applyFill="1" applyBorder="1" applyAlignment="1">
      <alignment horizontal="left"/>
    </xf>
    <xf numFmtId="3" fontId="3" fillId="3" borderId="0" xfId="0" applyNumberFormat="1" applyFont="1" applyFill="1" applyBorder="1" applyAlignment="1">
      <alignment horizontal="left"/>
    </xf>
    <xf numFmtId="49" fontId="4" fillId="2" borderId="8" xfId="0" applyNumberFormat="1" applyFont="1" applyFill="1" applyBorder="1" applyAlignment="1">
      <alignment horizontal="center" vertical="top"/>
    </xf>
    <xf numFmtId="3" fontId="4" fillId="3" borderId="0" xfId="0" applyNumberFormat="1" applyFont="1" applyFill="1" applyBorder="1" applyAlignment="1">
      <alignment horizontal="left"/>
    </xf>
    <xf numFmtId="49" fontId="4" fillId="2" borderId="6" xfId="0" applyNumberFormat="1" applyFont="1" applyFill="1" applyBorder="1" applyAlignment="1">
      <alignment horizontal="center" vertical="top"/>
    </xf>
    <xf numFmtId="3" fontId="4" fillId="2" borderId="6" xfId="11" applyNumberFormat="1" applyFont="1" applyFill="1" applyBorder="1" applyAlignment="1">
      <alignment horizontal="right" wrapText="1"/>
    </xf>
    <xf numFmtId="0" fontId="7" fillId="2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Alignment="1">
      <alignment horizontal="left"/>
    </xf>
    <xf numFmtId="3" fontId="4" fillId="2" borderId="6" xfId="12" applyNumberFormat="1" applyFont="1" applyFill="1" applyBorder="1" applyAlignment="1">
      <alignment horizontal="right" wrapText="1"/>
    </xf>
    <xf numFmtId="3" fontId="4" fillId="2" borderId="8" xfId="12" applyNumberFormat="1" applyFont="1" applyFill="1" applyBorder="1" applyAlignment="1">
      <alignment horizontal="right" wrapText="1"/>
    </xf>
    <xf numFmtId="0" fontId="14" fillId="3" borderId="0" xfId="0" applyFont="1" applyFill="1" applyBorder="1" applyAlignment="1">
      <alignment horizontal="left"/>
    </xf>
    <xf numFmtId="0" fontId="14" fillId="2" borderId="0" xfId="0" applyFont="1" applyFill="1" applyBorder="1"/>
    <xf numFmtId="0" fontId="13" fillId="2" borderId="0" xfId="0" applyFont="1" applyFill="1" applyBorder="1"/>
    <xf numFmtId="0" fontId="13" fillId="2" borderId="3" xfId="0" applyFont="1" applyFill="1" applyBorder="1" applyAlignment="1">
      <alignment horizontal="center" vertical="top"/>
    </xf>
    <xf numFmtId="3" fontId="4" fillId="2" borderId="6" xfId="13" applyNumberFormat="1" applyFont="1" applyFill="1" applyBorder="1" applyAlignment="1"/>
    <xf numFmtId="0" fontId="5" fillId="2" borderId="7" xfId="0" applyFont="1" applyFill="1" applyBorder="1" applyAlignment="1">
      <alignment horizontal="center" vertical="top"/>
    </xf>
    <xf numFmtId="3" fontId="4" fillId="2" borderId="6" xfId="14" applyNumberFormat="1" applyFont="1" applyFill="1" applyBorder="1" applyAlignment="1"/>
    <xf numFmtId="3" fontId="4" fillId="2" borderId="6" xfId="15" applyNumberFormat="1" applyFont="1" applyFill="1" applyBorder="1" applyAlignment="1"/>
    <xf numFmtId="0" fontId="4" fillId="7" borderId="5" xfId="0" applyFont="1" applyFill="1" applyBorder="1" applyAlignment="1">
      <alignment horizontal="center" vertical="top"/>
    </xf>
    <xf numFmtId="3" fontId="4" fillId="2" borderId="6" xfId="16" applyNumberFormat="1" applyFont="1" applyFill="1" applyBorder="1" applyAlignment="1"/>
    <xf numFmtId="0" fontId="3" fillId="2" borderId="5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49" fontId="5" fillId="2" borderId="0" xfId="0" applyNumberFormat="1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 wrapText="1"/>
    </xf>
    <xf numFmtId="3" fontId="10" fillId="3" borderId="0" xfId="1" applyNumberFormat="1" applyFont="1" applyFill="1" applyBorder="1" applyAlignment="1">
      <alignment horizontal="right"/>
    </xf>
    <xf numFmtId="3" fontId="15" fillId="2" borderId="0" xfId="1" applyNumberFormat="1" applyFont="1" applyFill="1" applyBorder="1" applyAlignment="1">
      <alignment horizontal="right"/>
    </xf>
    <xf numFmtId="164" fontId="15" fillId="2" borderId="0" xfId="1" applyNumberFormat="1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12" fillId="2" borderId="0" xfId="0" applyFont="1" applyFill="1" applyBorder="1" applyAlignment="1">
      <alignment horizontal="center" vertical="top"/>
    </xf>
    <xf numFmtId="49" fontId="12" fillId="2" borderId="0" xfId="0" applyNumberFormat="1" applyFont="1" applyFill="1" applyBorder="1" applyAlignment="1">
      <alignment horizontal="center" vertical="top"/>
    </xf>
    <xf numFmtId="3" fontId="9" fillId="2" borderId="3" xfId="0" applyNumberFormat="1" applyFont="1" applyFill="1" applyBorder="1"/>
    <xf numFmtId="3" fontId="9" fillId="2" borderId="4" xfId="0" applyNumberFormat="1" applyFont="1" applyFill="1" applyBorder="1"/>
    <xf numFmtId="3" fontId="5" fillId="3" borderId="0" xfId="1" applyNumberFormat="1" applyFont="1" applyFill="1" applyBorder="1" applyAlignment="1">
      <alignment horizontal="center"/>
    </xf>
    <xf numFmtId="3" fontId="6" fillId="2" borderId="0" xfId="1" applyNumberFormat="1" applyFont="1" applyFill="1" applyBorder="1" applyAlignment="1">
      <alignment horizontal="right"/>
    </xf>
    <xf numFmtId="164" fontId="12" fillId="2" borderId="0" xfId="1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9" fillId="2" borderId="5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/>
    </xf>
    <xf numFmtId="49" fontId="16" fillId="2" borderId="5" xfId="0" applyNumberFormat="1" applyFont="1" applyFill="1" applyBorder="1" applyAlignment="1">
      <alignment horizontal="left" vertical="top" wrapText="1"/>
    </xf>
    <xf numFmtId="3" fontId="16" fillId="2" borderId="5" xfId="0" applyNumberFormat="1" applyFont="1" applyFill="1" applyBorder="1" applyAlignment="1">
      <alignment horizontal="right"/>
    </xf>
    <xf numFmtId="3" fontId="16" fillId="2" borderId="6" xfId="0" applyNumberFormat="1" applyFont="1" applyFill="1" applyBorder="1" applyAlignment="1">
      <alignment horizontal="right"/>
    </xf>
    <xf numFmtId="164" fontId="12" fillId="3" borderId="0" xfId="1" applyNumberFormat="1" applyFont="1" applyFill="1" applyBorder="1" applyAlignment="1">
      <alignment horizontal="left"/>
    </xf>
    <xf numFmtId="3" fontId="6" fillId="2" borderId="0" xfId="0" applyNumberFormat="1" applyFont="1" applyFill="1" applyBorder="1"/>
    <xf numFmtId="3" fontId="3" fillId="2" borderId="0" xfId="0" applyNumberFormat="1" applyFont="1" applyFill="1" applyBorder="1" applyAlignment="1">
      <alignment horizontal="left"/>
    </xf>
    <xf numFmtId="0" fontId="6" fillId="2" borderId="0" xfId="0" applyFont="1" applyFill="1" applyBorder="1"/>
    <xf numFmtId="0" fontId="6" fillId="2" borderId="0" xfId="0" applyFont="1" applyFill="1"/>
    <xf numFmtId="0" fontId="17" fillId="2" borderId="0" xfId="0" applyFont="1" applyFill="1" applyBorder="1" applyAlignment="1">
      <alignment horizontal="center" vertical="top"/>
    </xf>
    <xf numFmtId="164" fontId="17" fillId="3" borderId="0" xfId="1" applyNumberFormat="1" applyFont="1" applyFill="1" applyBorder="1" applyAlignment="1">
      <alignment horizontal="left"/>
    </xf>
    <xf numFmtId="164" fontId="17" fillId="2" borderId="0" xfId="1" applyNumberFormat="1" applyFont="1" applyFill="1" applyBorder="1" applyAlignment="1">
      <alignment horizontal="right"/>
    </xf>
    <xf numFmtId="0" fontId="17" fillId="2" borderId="0" xfId="0" applyFont="1" applyFill="1" applyBorder="1"/>
    <xf numFmtId="0" fontId="17" fillId="2" borderId="0" xfId="0" applyFont="1" applyFill="1"/>
    <xf numFmtId="49" fontId="16" fillId="2" borderId="7" xfId="0" applyNumberFormat="1" applyFont="1" applyFill="1" applyBorder="1" applyAlignment="1">
      <alignment horizontal="left" vertical="top" wrapText="1"/>
    </xf>
    <xf numFmtId="3" fontId="16" fillId="2" borderId="7" xfId="0" applyNumberFormat="1" applyFont="1" applyFill="1" applyBorder="1" applyAlignment="1">
      <alignment horizontal="right"/>
    </xf>
    <xf numFmtId="3" fontId="16" fillId="2" borderId="8" xfId="0" applyNumberFormat="1" applyFont="1" applyFill="1" applyBorder="1" applyAlignment="1">
      <alignment horizontal="right"/>
    </xf>
    <xf numFmtId="49" fontId="17" fillId="2" borderId="0" xfId="0" applyNumberFormat="1" applyFont="1" applyFill="1" applyBorder="1" applyAlignment="1">
      <alignment horizontal="left" vertical="top" wrapText="1"/>
    </xf>
    <xf numFmtId="3" fontId="4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top"/>
    </xf>
    <xf numFmtId="49" fontId="18" fillId="2" borderId="0" xfId="0" applyNumberFormat="1" applyFont="1" applyFill="1" applyBorder="1" applyAlignment="1">
      <alignment horizontal="right" vertical="top" wrapText="1"/>
    </xf>
    <xf numFmtId="3" fontId="19" fillId="2" borderId="0" xfId="0" applyNumberFormat="1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right"/>
    </xf>
    <xf numFmtId="49" fontId="18" fillId="2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/>
    <xf numFmtId="0" fontId="15" fillId="2" borderId="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49" fontId="10" fillId="2" borderId="0" xfId="0" applyNumberFormat="1" applyFont="1" applyFill="1" applyBorder="1" applyAlignment="1">
      <alignment horizontal="right"/>
    </xf>
    <xf numFmtId="3" fontId="20" fillId="2" borderId="0" xfId="0" applyNumberFormat="1" applyFont="1" applyFill="1" applyBorder="1" applyAlignment="1">
      <alignment horizontal="right"/>
    </xf>
    <xf numFmtId="0" fontId="10" fillId="3" borderId="0" xfId="0" applyFont="1" applyFill="1" applyBorder="1"/>
    <xf numFmtId="0" fontId="10" fillId="2" borderId="0" xfId="0" applyFont="1" applyFill="1" applyBorder="1"/>
    <xf numFmtId="3" fontId="20" fillId="2" borderId="0" xfId="0" applyNumberFormat="1" applyFont="1" applyFill="1" applyBorder="1" applyAlignment="1">
      <alignment horizontal="left" vertical="center"/>
    </xf>
    <xf numFmtId="3" fontId="3" fillId="2" borderId="0" xfId="0" applyNumberFormat="1" applyFont="1" applyFill="1" applyBorder="1"/>
    <xf numFmtId="0" fontId="10" fillId="2" borderId="0" xfId="0" applyFont="1" applyFill="1" applyBorder="1" applyAlignment="1">
      <alignment horizontal="right" vertical="center" wrapText="1"/>
    </xf>
    <xf numFmtId="0" fontId="3" fillId="3" borderId="0" xfId="0" applyFont="1" applyFill="1" applyBorder="1"/>
    <xf numFmtId="3" fontId="21" fillId="2" borderId="0" xfId="0" applyNumberFormat="1" applyFont="1" applyFill="1" applyBorder="1" applyAlignment="1">
      <alignment horizontal="left" vertical="center"/>
    </xf>
    <xf numFmtId="3" fontId="10" fillId="5" borderId="0" xfId="0" applyNumberFormat="1" applyFont="1" applyFill="1" applyBorder="1" applyAlignment="1">
      <alignment horizontal="right"/>
    </xf>
    <xf numFmtId="3" fontId="10" fillId="2" borderId="0" xfId="0" applyNumberFormat="1" applyFont="1" applyFill="1" applyBorder="1" applyAlignment="1">
      <alignment horizontal="right"/>
    </xf>
    <xf numFmtId="0" fontId="20" fillId="2" borderId="0" xfId="0" applyFont="1" applyFill="1" applyBorder="1" applyAlignment="1"/>
    <xf numFmtId="0" fontId="20" fillId="2" borderId="0" xfId="0" applyFont="1" applyFill="1" applyBorder="1" applyAlignment="1">
      <alignment horizontal="right"/>
    </xf>
    <xf numFmtId="3" fontId="21" fillId="2" borderId="0" xfId="0" applyNumberFormat="1" applyFont="1" applyFill="1" applyBorder="1" applyAlignment="1">
      <alignment horizontal="right"/>
    </xf>
    <xf numFmtId="3" fontId="20" fillId="2" borderId="0" xfId="0" applyNumberFormat="1" applyFont="1" applyFill="1" applyAlignment="1">
      <alignment horizontal="right"/>
    </xf>
  </cellXfs>
  <cellStyles count="19">
    <cellStyle name="Normalny" xfId="0" builtinId="0"/>
    <cellStyle name="Normalny 11" xfId="15"/>
    <cellStyle name="Normalny 13" xfId="17"/>
    <cellStyle name="Normalny 15" xfId="2"/>
    <cellStyle name="Normalny 16" xfId="3"/>
    <cellStyle name="Normalny 20" xfId="4"/>
    <cellStyle name="Normalny 21" xfId="5"/>
    <cellStyle name="Normalny 22" xfId="7"/>
    <cellStyle name="Normalny 23" xfId="8"/>
    <cellStyle name="Normalny 24" xfId="10"/>
    <cellStyle name="Normalny 25" xfId="16"/>
    <cellStyle name="Normalny 3" xfId="6"/>
    <cellStyle name="Normalny 4" xfId="9"/>
    <cellStyle name="Normalny 5" xfId="11"/>
    <cellStyle name="Normalny 6" xfId="18"/>
    <cellStyle name="Normalny 7" xfId="12"/>
    <cellStyle name="Normalny 8" xfId="13"/>
    <cellStyle name="Normalny 9" xfId="14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38"/>
  <sheetViews>
    <sheetView tabSelected="1" view="pageBreakPreview" zoomScale="115" zoomScaleNormal="100" workbookViewId="0">
      <selection activeCell="H6" sqref="H6"/>
    </sheetView>
  </sheetViews>
  <sheetFormatPr defaultRowHeight="12.75"/>
  <cols>
    <col min="1" max="1" width="4.28515625" style="1" customWidth="1"/>
    <col min="2" max="2" width="6.85546875" style="1" customWidth="1"/>
    <col min="3" max="3" width="6" style="1" customWidth="1"/>
    <col min="4" max="4" width="51.42578125" style="2" customWidth="1"/>
    <col min="5" max="6" width="14.28515625" style="4" customWidth="1"/>
    <col min="7" max="7" width="17.7109375" style="5" customWidth="1"/>
    <col min="8" max="8" width="13.5703125" style="6" customWidth="1"/>
    <col min="9" max="16384" width="9.140625" style="6"/>
  </cols>
  <sheetData>
    <row r="1" spans="1:9" ht="11.25" customHeight="1">
      <c r="E1" s="3" t="s">
        <v>0</v>
      </c>
    </row>
    <row r="2" spans="1:9" ht="9.75" customHeight="1">
      <c r="E2" s="3" t="s">
        <v>1</v>
      </c>
    </row>
    <row r="3" spans="1:9" ht="9" customHeight="1">
      <c r="E3" s="3" t="s">
        <v>2</v>
      </c>
    </row>
    <row r="4" spans="1:9" ht="9.75" customHeight="1">
      <c r="E4" s="3" t="s">
        <v>3</v>
      </c>
    </row>
    <row r="5" spans="1:9" ht="9" customHeight="1">
      <c r="E5" s="3" t="s">
        <v>4</v>
      </c>
    </row>
    <row r="6" spans="1:9" ht="10.5" customHeight="1">
      <c r="E6" s="3" t="s">
        <v>5</v>
      </c>
    </row>
    <row r="7" spans="1:9" ht="10.5" customHeight="1">
      <c r="E7" s="3" t="s">
        <v>6</v>
      </c>
      <c r="F7" s="7"/>
    </row>
    <row r="9" spans="1:9" ht="33.75" customHeight="1">
      <c r="A9" s="8" t="s">
        <v>7</v>
      </c>
      <c r="B9" s="8"/>
      <c r="C9" s="8"/>
      <c r="D9" s="8"/>
      <c r="E9" s="8"/>
      <c r="F9" s="8"/>
    </row>
    <row r="10" spans="1:9" ht="12" customHeight="1">
      <c r="D10" s="9"/>
    </row>
    <row r="11" spans="1:9" s="3" customFormat="1">
      <c r="A11" s="10"/>
      <c r="B11" s="10"/>
      <c r="C11" s="10"/>
      <c r="D11" s="11"/>
      <c r="E11" s="12"/>
      <c r="F11" s="13" t="s">
        <v>8</v>
      </c>
      <c r="G11" s="5"/>
      <c r="H11" s="6"/>
      <c r="I11" s="6"/>
    </row>
    <row r="12" spans="1:9" s="18" customFormat="1" ht="39.75" customHeight="1">
      <c r="A12" s="14" t="s">
        <v>9</v>
      </c>
      <c r="B12" s="14" t="s">
        <v>10</v>
      </c>
      <c r="C12" s="14" t="s">
        <v>11</v>
      </c>
      <c r="D12" s="14" t="s">
        <v>12</v>
      </c>
      <c r="E12" s="15" t="s">
        <v>13</v>
      </c>
      <c r="F12" s="15" t="s">
        <v>14</v>
      </c>
      <c r="G12" s="16"/>
      <c r="H12" s="17"/>
      <c r="I12" s="17"/>
    </row>
    <row r="13" spans="1:9" s="3" customFormat="1" ht="9" customHeight="1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20">
        <v>6</v>
      </c>
      <c r="G13" s="5"/>
      <c r="H13" s="6"/>
      <c r="I13" s="6"/>
    </row>
    <row r="14" spans="1:9" s="27" customFormat="1">
      <c r="A14" s="21" t="s">
        <v>15</v>
      </c>
      <c r="B14" s="22"/>
      <c r="C14" s="22"/>
      <c r="D14" s="23" t="s">
        <v>16</v>
      </c>
      <c r="E14" s="24">
        <f>SUM(E15,E18,E24,E44,E37)</f>
        <v>129379250</v>
      </c>
      <c r="F14" s="25">
        <f>SUM(F15,F18,F24,F44,F37)</f>
        <v>95036000</v>
      </c>
      <c r="G14" s="5"/>
      <c r="H14" s="26"/>
      <c r="I14" s="26"/>
    </row>
    <row r="15" spans="1:9" s="35" customFormat="1">
      <c r="A15" s="28"/>
      <c r="B15" s="29" t="s">
        <v>17</v>
      </c>
      <c r="C15" s="28"/>
      <c r="D15" s="30" t="s">
        <v>18</v>
      </c>
      <c r="E15" s="31">
        <f>E16</f>
        <v>60000</v>
      </c>
      <c r="F15" s="32">
        <f>F16</f>
        <v>60000</v>
      </c>
      <c r="G15" s="33"/>
      <c r="H15" s="34"/>
      <c r="I15" s="34"/>
    </row>
    <row r="16" spans="1:9" s="42" customFormat="1" ht="13.5">
      <c r="A16" s="36"/>
      <c r="B16" s="37"/>
      <c r="C16" s="36"/>
      <c r="D16" s="38" t="s">
        <v>19</v>
      </c>
      <c r="E16" s="39">
        <f>E17</f>
        <v>60000</v>
      </c>
      <c r="F16" s="40">
        <f>F17</f>
        <v>60000</v>
      </c>
      <c r="G16" s="33"/>
      <c r="H16" s="34"/>
      <c r="I16" s="41"/>
    </row>
    <row r="17" spans="1:9" s="3" customFormat="1" ht="39.75" customHeight="1">
      <c r="A17" s="43"/>
      <c r="B17" s="44"/>
      <c r="C17" s="43">
        <v>2210</v>
      </c>
      <c r="D17" s="45" t="s">
        <v>20</v>
      </c>
      <c r="E17" s="46">
        <v>60000</v>
      </c>
      <c r="F17" s="47">
        <v>60000</v>
      </c>
      <c r="G17" s="5"/>
      <c r="H17" s="6"/>
      <c r="I17" s="6"/>
    </row>
    <row r="18" spans="1:9" s="3" customFormat="1">
      <c r="A18" s="43"/>
      <c r="B18" s="37" t="s">
        <v>21</v>
      </c>
      <c r="C18" s="36"/>
      <c r="D18" s="48" t="s">
        <v>22</v>
      </c>
      <c r="E18" s="49">
        <f>E19</f>
        <v>300000</v>
      </c>
      <c r="F18" s="49">
        <f>F19</f>
        <v>345000</v>
      </c>
      <c r="G18" s="5"/>
      <c r="H18" s="6"/>
      <c r="I18" s="6"/>
    </row>
    <row r="19" spans="1:9" s="51" customFormat="1" ht="13.5">
      <c r="A19" s="43"/>
      <c r="B19" s="37"/>
      <c r="C19" s="36"/>
      <c r="D19" s="38" t="s">
        <v>19</v>
      </c>
      <c r="E19" s="39">
        <f>SUM(E20:E23)</f>
        <v>300000</v>
      </c>
      <c r="F19" s="40">
        <f>SUM(F20:F23)</f>
        <v>345000</v>
      </c>
      <c r="G19" s="5"/>
      <c r="H19" s="6"/>
      <c r="I19" s="50"/>
    </row>
    <row r="20" spans="1:9" s="3" customFormat="1" ht="51">
      <c r="A20" s="43"/>
      <c r="B20" s="44"/>
      <c r="C20" s="44" t="s">
        <v>23</v>
      </c>
      <c r="D20" s="45" t="s">
        <v>24</v>
      </c>
      <c r="E20" s="46">
        <v>220000</v>
      </c>
      <c r="F20" s="47">
        <f>120000+100000</f>
        <v>220000</v>
      </c>
      <c r="G20" s="5"/>
      <c r="H20" s="6"/>
      <c r="I20" s="6"/>
    </row>
    <row r="21" spans="1:9" s="3" customFormat="1">
      <c r="A21" s="43"/>
      <c r="B21" s="44"/>
      <c r="C21" s="44" t="s">
        <v>25</v>
      </c>
      <c r="D21" s="45" t="s">
        <v>26</v>
      </c>
      <c r="E21" s="46">
        <v>50000</v>
      </c>
      <c r="F21" s="47">
        <v>90000</v>
      </c>
      <c r="G21" s="5"/>
      <c r="H21" s="6"/>
      <c r="I21" s="6"/>
    </row>
    <row r="22" spans="1:9" s="3" customFormat="1">
      <c r="A22" s="43"/>
      <c r="B22" s="44"/>
      <c r="C22" s="44" t="s">
        <v>27</v>
      </c>
      <c r="D22" s="45" t="s">
        <v>28</v>
      </c>
      <c r="E22" s="46">
        <v>25000</v>
      </c>
      <c r="F22" s="47">
        <f>15000+15000</f>
        <v>30000</v>
      </c>
      <c r="G22" s="5"/>
      <c r="H22" s="6"/>
      <c r="I22" s="6"/>
    </row>
    <row r="23" spans="1:9" s="3" customFormat="1">
      <c r="A23" s="43"/>
      <c r="B23" s="44"/>
      <c r="C23" s="44" t="s">
        <v>29</v>
      </c>
      <c r="D23" s="45" t="s">
        <v>30</v>
      </c>
      <c r="E23" s="46">
        <v>5000</v>
      </c>
      <c r="F23" s="47">
        <v>5000</v>
      </c>
      <c r="G23" s="5"/>
      <c r="H23" s="6"/>
      <c r="I23" s="6"/>
    </row>
    <row r="24" spans="1:9" s="3" customFormat="1">
      <c r="A24" s="43"/>
      <c r="B24" s="37" t="s">
        <v>31</v>
      </c>
      <c r="C24" s="36"/>
      <c r="D24" s="48" t="s">
        <v>32</v>
      </c>
      <c r="E24" s="52">
        <f>SUM(E25,E31)</f>
        <v>122096250</v>
      </c>
      <c r="F24" s="49">
        <f>SUM(F25,F31)</f>
        <v>86923000</v>
      </c>
      <c r="G24" s="5"/>
      <c r="H24" s="6"/>
      <c r="I24" s="6"/>
    </row>
    <row r="25" spans="1:9" s="51" customFormat="1" ht="13.5">
      <c r="A25" s="43"/>
      <c r="B25" s="37"/>
      <c r="C25" s="36"/>
      <c r="D25" s="38" t="s">
        <v>19</v>
      </c>
      <c r="E25" s="39">
        <f>SUM(E26:E30)</f>
        <v>26920250</v>
      </c>
      <c r="F25" s="40">
        <f>SUM(F26:F30)</f>
        <v>12237000</v>
      </c>
      <c r="G25" s="5"/>
      <c r="H25" s="6"/>
      <c r="I25" s="50"/>
    </row>
    <row r="26" spans="1:9" s="3" customFormat="1" ht="15" customHeight="1">
      <c r="A26" s="43"/>
      <c r="B26" s="44"/>
      <c r="C26" s="44" t="s">
        <v>33</v>
      </c>
      <c r="D26" s="45" t="s">
        <v>34</v>
      </c>
      <c r="E26" s="46">
        <v>139000</v>
      </c>
      <c r="F26" s="47">
        <v>170000</v>
      </c>
      <c r="G26" s="5"/>
      <c r="H26" s="6"/>
      <c r="I26" s="6"/>
    </row>
    <row r="27" spans="1:9" s="3" customFormat="1" ht="15" customHeight="1">
      <c r="A27" s="43"/>
      <c r="B27" s="44"/>
      <c r="C27" s="44" t="s">
        <v>29</v>
      </c>
      <c r="D27" s="45" t="s">
        <v>30</v>
      </c>
      <c r="E27" s="46">
        <v>1194250</v>
      </c>
      <c r="F27" s="47">
        <v>0</v>
      </c>
      <c r="G27" s="5"/>
      <c r="H27" s="6"/>
      <c r="I27" s="6"/>
    </row>
    <row r="28" spans="1:9" s="3" customFormat="1" ht="39" customHeight="1">
      <c r="A28" s="43"/>
      <c r="B28" s="44"/>
      <c r="C28" s="44" t="s">
        <v>35</v>
      </c>
      <c r="D28" s="45" t="s">
        <v>20</v>
      </c>
      <c r="E28" s="46">
        <v>25452000</v>
      </c>
      <c r="F28" s="47">
        <v>12067000</v>
      </c>
      <c r="G28" s="5"/>
      <c r="H28" s="6"/>
      <c r="I28" s="6"/>
    </row>
    <row r="29" spans="1:9" s="3" customFormat="1" ht="38.25">
      <c r="A29" s="43"/>
      <c r="B29" s="44"/>
      <c r="C29" s="44" t="s">
        <v>36</v>
      </c>
      <c r="D29" s="45" t="s">
        <v>37</v>
      </c>
      <c r="E29" s="46">
        <v>100000</v>
      </c>
      <c r="F29" s="47">
        <v>0</v>
      </c>
      <c r="G29" s="5"/>
      <c r="H29" s="6"/>
      <c r="I29" s="6"/>
    </row>
    <row r="30" spans="1:9" s="3" customFormat="1" ht="38.25">
      <c r="A30" s="43"/>
      <c r="B30" s="44"/>
      <c r="C30" s="44" t="s">
        <v>38</v>
      </c>
      <c r="D30" s="45" t="s">
        <v>39</v>
      </c>
      <c r="E30" s="46">
        <v>35000</v>
      </c>
      <c r="F30" s="47">
        <v>0</v>
      </c>
      <c r="G30" s="5"/>
      <c r="H30" s="6"/>
      <c r="I30" s="6"/>
    </row>
    <row r="31" spans="1:9" s="54" customFormat="1" ht="13.5">
      <c r="A31" s="43"/>
      <c r="B31" s="44"/>
      <c r="C31" s="44"/>
      <c r="D31" s="38" t="s">
        <v>40</v>
      </c>
      <c r="E31" s="39">
        <f>SUM(E32:E36)</f>
        <v>95176000</v>
      </c>
      <c r="F31" s="40">
        <f>SUM(F32:F36)</f>
        <v>74686000</v>
      </c>
      <c r="G31" s="5"/>
      <c r="H31" s="6"/>
      <c r="I31" s="53"/>
    </row>
    <row r="32" spans="1:9" s="3" customFormat="1" ht="38.25">
      <c r="A32" s="43"/>
      <c r="B32" s="44"/>
      <c r="C32" s="44" t="s">
        <v>41</v>
      </c>
      <c r="D32" s="55" t="s">
        <v>42</v>
      </c>
      <c r="E32" s="46">
        <v>46750000</v>
      </c>
      <c r="F32" s="56">
        <v>27200000</v>
      </c>
      <c r="G32" s="57"/>
    </row>
    <row r="33" spans="1:9" s="3" customFormat="1" ht="38.25">
      <c r="A33" s="43"/>
      <c r="B33" s="44"/>
      <c r="C33" s="44" t="s">
        <v>43</v>
      </c>
      <c r="D33" s="55" t="s">
        <v>42</v>
      </c>
      <c r="E33" s="46">
        <v>8250000</v>
      </c>
      <c r="F33" s="58">
        <v>4800000</v>
      </c>
      <c r="G33" s="5"/>
      <c r="H33" s="6"/>
      <c r="I33" s="6"/>
    </row>
    <row r="34" spans="1:9" s="3" customFormat="1" ht="51.75" customHeight="1">
      <c r="A34" s="43"/>
      <c r="B34" s="44"/>
      <c r="C34" s="43">
        <v>6510</v>
      </c>
      <c r="D34" s="45" t="s">
        <v>44</v>
      </c>
      <c r="E34" s="46">
        <v>8163000</v>
      </c>
      <c r="F34" s="47">
        <v>8632000</v>
      </c>
      <c r="G34" s="5"/>
      <c r="H34" s="6"/>
      <c r="I34" s="6"/>
    </row>
    <row r="35" spans="1:9" s="3" customFormat="1" ht="51.75" customHeight="1">
      <c r="A35" s="43"/>
      <c r="B35" s="44"/>
      <c r="C35" s="43">
        <v>6517</v>
      </c>
      <c r="D35" s="45" t="s">
        <v>44</v>
      </c>
      <c r="E35" s="46">
        <v>24010000</v>
      </c>
      <c r="F35" s="47">
        <v>25800000</v>
      </c>
      <c r="G35" s="5"/>
      <c r="H35" s="6"/>
      <c r="I35" s="6"/>
    </row>
    <row r="36" spans="1:9" s="3" customFormat="1" ht="51.75" customHeight="1">
      <c r="A36" s="59"/>
      <c r="B36" s="60"/>
      <c r="C36" s="59">
        <v>6519</v>
      </c>
      <c r="D36" s="61" t="s">
        <v>44</v>
      </c>
      <c r="E36" s="62">
        <v>8003000</v>
      </c>
      <c r="F36" s="63">
        <v>8254000</v>
      </c>
      <c r="G36" s="5"/>
      <c r="H36" s="6"/>
      <c r="I36" s="6"/>
    </row>
    <row r="37" spans="1:9" s="3" customFormat="1">
      <c r="A37" s="43"/>
      <c r="B37" s="37" t="s">
        <v>45</v>
      </c>
      <c r="C37" s="36"/>
      <c r="D37" s="48" t="s">
        <v>46</v>
      </c>
      <c r="E37" s="52">
        <f>SUM(E38,E41)</f>
        <v>5908000</v>
      </c>
      <c r="F37" s="49">
        <f>SUM(F38,F41)</f>
        <v>5908000</v>
      </c>
      <c r="G37" s="5"/>
      <c r="H37" s="6"/>
      <c r="I37" s="6"/>
    </row>
    <row r="38" spans="1:9" s="51" customFormat="1" ht="13.5">
      <c r="A38" s="43"/>
      <c r="B38" s="37"/>
      <c r="C38" s="36"/>
      <c r="D38" s="38" t="s">
        <v>19</v>
      </c>
      <c r="E38" s="39">
        <f>SUM(E39:E40)</f>
        <v>5750000</v>
      </c>
      <c r="F38" s="40">
        <f>SUM(F39:F40)</f>
        <v>5750000</v>
      </c>
      <c r="G38" s="5"/>
      <c r="H38" s="6"/>
      <c r="I38" s="50"/>
    </row>
    <row r="39" spans="1:9" s="3" customFormat="1" ht="40.5" customHeight="1">
      <c r="A39" s="43"/>
      <c r="B39" s="44"/>
      <c r="C39" s="43">
        <v>2218</v>
      </c>
      <c r="D39" s="45" t="s">
        <v>20</v>
      </c>
      <c r="E39" s="46">
        <v>4313000</v>
      </c>
      <c r="F39" s="47">
        <v>4313000</v>
      </c>
      <c r="G39" s="5"/>
      <c r="H39" s="6"/>
      <c r="I39" s="6"/>
    </row>
    <row r="40" spans="1:9" s="3" customFormat="1" ht="39.75" customHeight="1">
      <c r="A40" s="43"/>
      <c r="B40" s="44"/>
      <c r="C40" s="43">
        <v>2219</v>
      </c>
      <c r="D40" s="45" t="s">
        <v>20</v>
      </c>
      <c r="E40" s="46">
        <v>1437000</v>
      </c>
      <c r="F40" s="47">
        <v>1437000</v>
      </c>
      <c r="G40" s="5"/>
      <c r="H40" s="6"/>
      <c r="I40" s="6"/>
    </row>
    <row r="41" spans="1:9" s="54" customFormat="1" ht="13.5">
      <c r="A41" s="43"/>
      <c r="B41" s="44"/>
      <c r="C41" s="43"/>
      <c r="D41" s="38" t="s">
        <v>40</v>
      </c>
      <c r="E41" s="39">
        <f>SUM(E42:E43)</f>
        <v>158000</v>
      </c>
      <c r="F41" s="40">
        <f>SUM(F42:F43)</f>
        <v>158000</v>
      </c>
      <c r="G41" s="5"/>
      <c r="H41" s="6"/>
      <c r="I41" s="53"/>
    </row>
    <row r="42" spans="1:9" s="3" customFormat="1" ht="51" customHeight="1">
      <c r="A42" s="43"/>
      <c r="B42" s="44"/>
      <c r="C42" s="43">
        <v>6518</v>
      </c>
      <c r="D42" s="45" t="s">
        <v>44</v>
      </c>
      <c r="E42" s="46">
        <v>118000</v>
      </c>
      <c r="F42" s="47">
        <v>118000</v>
      </c>
      <c r="G42" s="5"/>
      <c r="H42" s="6"/>
      <c r="I42" s="6"/>
    </row>
    <row r="43" spans="1:9" s="3" customFormat="1" ht="53.25" customHeight="1">
      <c r="A43" s="43"/>
      <c r="B43" s="44"/>
      <c r="C43" s="43">
        <v>6519</v>
      </c>
      <c r="D43" s="45" t="s">
        <v>44</v>
      </c>
      <c r="E43" s="46">
        <v>40000</v>
      </c>
      <c r="F43" s="47">
        <v>40000</v>
      </c>
      <c r="G43" s="5"/>
      <c r="H43" s="6"/>
      <c r="I43" s="6"/>
    </row>
    <row r="44" spans="1:9" s="3" customFormat="1">
      <c r="A44" s="43"/>
      <c r="B44" s="37" t="s">
        <v>47</v>
      </c>
      <c r="C44" s="36"/>
      <c r="D44" s="48" t="s">
        <v>48</v>
      </c>
      <c r="E44" s="52">
        <f>E45</f>
        <v>1015000</v>
      </c>
      <c r="F44" s="49">
        <f>F45</f>
        <v>1800000</v>
      </c>
      <c r="G44" s="5"/>
      <c r="H44" s="6"/>
      <c r="I44" s="6"/>
    </row>
    <row r="45" spans="1:9" s="51" customFormat="1" ht="13.5">
      <c r="A45" s="43"/>
      <c r="B45" s="37"/>
      <c r="C45" s="36"/>
      <c r="D45" s="38" t="s">
        <v>19</v>
      </c>
      <c r="E45" s="39">
        <f>SUM(E46:E48)</f>
        <v>1015000</v>
      </c>
      <c r="F45" s="40">
        <f>SUM(F46:F48)</f>
        <v>1800000</v>
      </c>
      <c r="G45" s="5"/>
      <c r="H45" s="6"/>
      <c r="I45" s="50"/>
    </row>
    <row r="46" spans="1:9" s="3" customFormat="1" ht="15" customHeight="1">
      <c r="A46" s="43"/>
      <c r="B46" s="44"/>
      <c r="C46" s="44" t="s">
        <v>33</v>
      </c>
      <c r="D46" s="45" t="s">
        <v>34</v>
      </c>
      <c r="E46" s="46">
        <v>1000000</v>
      </c>
      <c r="F46" s="47">
        <v>1785000</v>
      </c>
      <c r="G46" s="5"/>
      <c r="H46" s="6"/>
      <c r="I46" s="6"/>
    </row>
    <row r="47" spans="1:9" s="3" customFormat="1" ht="13.5" customHeight="1">
      <c r="A47" s="43"/>
      <c r="B47" s="44"/>
      <c r="C47" s="44" t="s">
        <v>49</v>
      </c>
      <c r="D47" s="45" t="s">
        <v>50</v>
      </c>
      <c r="E47" s="46">
        <v>10000</v>
      </c>
      <c r="F47" s="47">
        <v>10000</v>
      </c>
      <c r="G47" s="5"/>
      <c r="H47" s="6"/>
      <c r="I47" s="6"/>
    </row>
    <row r="48" spans="1:9" s="3" customFormat="1" ht="14.25" customHeight="1">
      <c r="A48" s="43"/>
      <c r="B48" s="44"/>
      <c r="C48" s="44" t="s">
        <v>27</v>
      </c>
      <c r="D48" s="45" t="s">
        <v>28</v>
      </c>
      <c r="E48" s="46">
        <v>5000</v>
      </c>
      <c r="F48" s="47">
        <v>5000</v>
      </c>
      <c r="G48" s="5"/>
      <c r="H48" s="6"/>
      <c r="I48" s="6"/>
    </row>
    <row r="49" spans="1:9" s="27" customFormat="1">
      <c r="A49" s="21" t="s">
        <v>51</v>
      </c>
      <c r="B49" s="64"/>
      <c r="C49" s="64"/>
      <c r="D49" s="65" t="s">
        <v>52</v>
      </c>
      <c r="E49" s="66">
        <f>SUM(E50)</f>
        <v>860000</v>
      </c>
      <c r="F49" s="67">
        <f>SUM(F50)</f>
        <v>854000</v>
      </c>
      <c r="G49" s="5"/>
      <c r="H49" s="26"/>
      <c r="I49" s="26"/>
    </row>
    <row r="50" spans="1:9" s="3" customFormat="1" ht="30" customHeight="1">
      <c r="A50" s="43"/>
      <c r="B50" s="29" t="s">
        <v>53</v>
      </c>
      <c r="C50" s="28"/>
      <c r="D50" s="30" t="s">
        <v>54</v>
      </c>
      <c r="E50" s="31">
        <f>SUM(E51,E55)</f>
        <v>860000</v>
      </c>
      <c r="F50" s="32">
        <f>SUM(F51,F55)</f>
        <v>854000</v>
      </c>
      <c r="G50" s="5"/>
      <c r="H50" s="6"/>
      <c r="I50" s="6"/>
    </row>
    <row r="51" spans="1:9" s="51" customFormat="1" ht="13.5">
      <c r="A51" s="43"/>
      <c r="B51" s="37"/>
      <c r="C51" s="36"/>
      <c r="D51" s="38" t="s">
        <v>19</v>
      </c>
      <c r="E51" s="39">
        <f>SUM(E52:E54)</f>
        <v>828000</v>
      </c>
      <c r="F51" s="40">
        <f>SUM(F52:F54)</f>
        <v>812000</v>
      </c>
      <c r="G51" s="5"/>
      <c r="H51" s="6"/>
      <c r="I51" s="50"/>
    </row>
    <row r="52" spans="1:9" s="3" customFormat="1" ht="38.25">
      <c r="A52" s="43"/>
      <c r="B52" s="37"/>
      <c r="C52" s="44" t="s">
        <v>55</v>
      </c>
      <c r="D52" s="45" t="s">
        <v>42</v>
      </c>
      <c r="E52" s="46">
        <v>48000</v>
      </c>
      <c r="F52" s="47">
        <v>36000</v>
      </c>
      <c r="G52" s="5"/>
      <c r="H52" s="6"/>
      <c r="I52" s="6"/>
    </row>
    <row r="53" spans="1:9" s="3" customFormat="1" ht="41.25" customHeight="1">
      <c r="A53" s="43"/>
      <c r="B53" s="43"/>
      <c r="C53" s="44" t="s">
        <v>56</v>
      </c>
      <c r="D53" s="45" t="s">
        <v>42</v>
      </c>
      <c r="E53" s="46">
        <v>585000</v>
      </c>
      <c r="F53" s="47">
        <v>582000</v>
      </c>
      <c r="G53" s="5"/>
      <c r="H53" s="6"/>
      <c r="I53" s="6"/>
    </row>
    <row r="54" spans="1:9" s="3" customFormat="1" ht="39.75" customHeight="1">
      <c r="A54" s="43"/>
      <c r="B54" s="43"/>
      <c r="C54" s="44" t="s">
        <v>57</v>
      </c>
      <c r="D54" s="45" t="s">
        <v>42</v>
      </c>
      <c r="E54" s="46">
        <v>195000</v>
      </c>
      <c r="F54" s="47">
        <v>194000</v>
      </c>
      <c r="G54" s="5"/>
      <c r="H54" s="6"/>
      <c r="I54" s="6"/>
    </row>
    <row r="55" spans="1:9" s="54" customFormat="1" ht="13.5">
      <c r="A55" s="43"/>
      <c r="B55" s="43"/>
      <c r="C55" s="44"/>
      <c r="D55" s="38" t="s">
        <v>40</v>
      </c>
      <c r="E55" s="39">
        <f>SUM(E56:E58)</f>
        <v>32000</v>
      </c>
      <c r="F55" s="40">
        <f>SUM(F56:F58)</f>
        <v>42000</v>
      </c>
      <c r="G55" s="5"/>
      <c r="H55" s="6"/>
      <c r="I55" s="53"/>
    </row>
    <row r="56" spans="1:9" s="3" customFormat="1" ht="38.25">
      <c r="A56" s="43"/>
      <c r="B56" s="43"/>
      <c r="C56" s="44" t="s">
        <v>58</v>
      </c>
      <c r="D56" s="55" t="s">
        <v>42</v>
      </c>
      <c r="E56" s="46">
        <v>8000</v>
      </c>
      <c r="F56" s="47">
        <v>18000</v>
      </c>
      <c r="G56" s="5"/>
      <c r="H56" s="6"/>
      <c r="I56" s="6"/>
    </row>
    <row r="57" spans="1:9" s="3" customFormat="1" ht="42.75" customHeight="1">
      <c r="A57" s="43"/>
      <c r="B57" s="43"/>
      <c r="C57" s="44" t="s">
        <v>59</v>
      </c>
      <c r="D57" s="55" t="s">
        <v>42</v>
      </c>
      <c r="E57" s="46">
        <v>18000</v>
      </c>
      <c r="F57" s="47">
        <v>18000</v>
      </c>
      <c r="G57" s="5"/>
      <c r="H57" s="6"/>
      <c r="I57" s="6"/>
    </row>
    <row r="58" spans="1:9" s="3" customFormat="1" ht="41.25" customHeight="1">
      <c r="A58" s="59"/>
      <c r="B58" s="59"/>
      <c r="C58" s="60" t="s">
        <v>43</v>
      </c>
      <c r="D58" s="68" t="s">
        <v>42</v>
      </c>
      <c r="E58" s="62">
        <v>6000</v>
      </c>
      <c r="F58" s="63">
        <v>6000</v>
      </c>
      <c r="G58" s="5"/>
      <c r="H58" s="6"/>
      <c r="I58" s="6"/>
    </row>
    <row r="59" spans="1:9" s="27" customFormat="1">
      <c r="A59" s="64">
        <v>150</v>
      </c>
      <c r="B59" s="64"/>
      <c r="C59" s="64"/>
      <c r="D59" s="65" t="s">
        <v>60</v>
      </c>
      <c r="E59" s="66">
        <f>SUM(E60,E70)</f>
        <v>858500</v>
      </c>
      <c r="F59" s="67">
        <f>SUM(F60,F70)</f>
        <v>295000</v>
      </c>
      <c r="G59" s="5"/>
      <c r="H59" s="26"/>
      <c r="I59" s="26"/>
    </row>
    <row r="60" spans="1:9" s="3" customFormat="1">
      <c r="A60" s="43"/>
      <c r="B60" s="28">
        <v>15011</v>
      </c>
      <c r="C60" s="28"/>
      <c r="D60" s="30" t="s">
        <v>61</v>
      </c>
      <c r="E60" s="31">
        <f>E61+E67</f>
        <v>651500</v>
      </c>
      <c r="F60" s="32">
        <f>F61+F67</f>
        <v>215000</v>
      </c>
      <c r="G60" s="5"/>
      <c r="H60" s="6"/>
      <c r="I60" s="6"/>
    </row>
    <row r="61" spans="1:9" s="51" customFormat="1" ht="13.5">
      <c r="A61" s="43"/>
      <c r="B61" s="36"/>
      <c r="C61" s="36"/>
      <c r="D61" s="38" t="s">
        <v>19</v>
      </c>
      <c r="E61" s="39">
        <f>SUM(E62:E66)</f>
        <v>396500</v>
      </c>
      <c r="F61" s="40">
        <f>SUM(F62:F66)</f>
        <v>115000</v>
      </c>
      <c r="G61" s="5"/>
      <c r="H61" s="6"/>
      <c r="I61" s="50"/>
    </row>
    <row r="62" spans="1:9" s="3" customFormat="1" ht="39.75" customHeight="1">
      <c r="A62" s="43"/>
      <c r="B62" s="43"/>
      <c r="C62" s="44" t="s">
        <v>62</v>
      </c>
      <c r="D62" s="45" t="s">
        <v>63</v>
      </c>
      <c r="E62" s="46">
        <v>16500</v>
      </c>
      <c r="F62" s="47">
        <f>15000</f>
        <v>15000</v>
      </c>
      <c r="G62" s="5"/>
      <c r="H62" s="6"/>
      <c r="I62" s="6"/>
    </row>
    <row r="63" spans="1:9" s="3" customFormat="1" ht="40.5" customHeight="1">
      <c r="A63" s="43"/>
      <c r="B63" s="43"/>
      <c r="C63" s="44" t="s">
        <v>64</v>
      </c>
      <c r="D63" s="45" t="s">
        <v>63</v>
      </c>
      <c r="E63" s="46">
        <v>40000</v>
      </c>
      <c r="F63" s="47">
        <f>5000+20000</f>
        <v>25000</v>
      </c>
      <c r="G63" s="5"/>
      <c r="H63" s="6"/>
      <c r="I63" s="6"/>
    </row>
    <row r="64" spans="1:9" s="3" customFormat="1">
      <c r="A64" s="43"/>
      <c r="B64" s="43"/>
      <c r="C64" s="44" t="s">
        <v>65</v>
      </c>
      <c r="D64" s="45" t="s">
        <v>30</v>
      </c>
      <c r="E64" s="46">
        <v>22000</v>
      </c>
      <c r="F64" s="47">
        <v>20000</v>
      </c>
      <c r="G64" s="5"/>
      <c r="H64" s="6"/>
      <c r="I64" s="6"/>
    </row>
    <row r="65" spans="1:9" s="3" customFormat="1">
      <c r="A65" s="43"/>
      <c r="B65" s="43"/>
      <c r="C65" s="44" t="s">
        <v>66</v>
      </c>
      <c r="D65" s="45" t="s">
        <v>30</v>
      </c>
      <c r="E65" s="46">
        <v>8000</v>
      </c>
      <c r="F65" s="47">
        <v>5000</v>
      </c>
      <c r="G65" s="5"/>
      <c r="H65" s="6"/>
      <c r="I65" s="6"/>
    </row>
    <row r="66" spans="1:9" s="3" customFormat="1" ht="25.5">
      <c r="A66" s="59"/>
      <c r="B66" s="59"/>
      <c r="C66" s="60" t="s">
        <v>67</v>
      </c>
      <c r="D66" s="61" t="s">
        <v>68</v>
      </c>
      <c r="E66" s="62">
        <v>310000</v>
      </c>
      <c r="F66" s="63">
        <v>50000</v>
      </c>
      <c r="G66" s="5"/>
      <c r="H66" s="6"/>
      <c r="I66" s="6"/>
    </row>
    <row r="67" spans="1:9" s="54" customFormat="1" ht="13.5">
      <c r="A67" s="43"/>
      <c r="B67" s="43"/>
      <c r="C67" s="44"/>
      <c r="D67" s="38" t="s">
        <v>40</v>
      </c>
      <c r="E67" s="39">
        <f>SUM(E68:E69)</f>
        <v>255000</v>
      </c>
      <c r="F67" s="40">
        <f>SUM(F68:F69)</f>
        <v>100000</v>
      </c>
      <c r="G67" s="5"/>
      <c r="H67" s="6"/>
      <c r="I67" s="53"/>
    </row>
    <row r="68" spans="1:9" s="3" customFormat="1" ht="65.25" customHeight="1">
      <c r="A68" s="43"/>
      <c r="B68" s="43"/>
      <c r="C68" s="44" t="s">
        <v>69</v>
      </c>
      <c r="D68" s="45" t="s">
        <v>70</v>
      </c>
      <c r="E68" s="46">
        <v>5000</v>
      </c>
      <c r="F68" s="47">
        <v>0</v>
      </c>
      <c r="G68" s="5"/>
      <c r="H68" s="6"/>
      <c r="I68" s="6"/>
    </row>
    <row r="69" spans="1:9" s="3" customFormat="1" ht="66" customHeight="1">
      <c r="A69" s="43"/>
      <c r="B69" s="43"/>
      <c r="C69" s="44" t="s">
        <v>71</v>
      </c>
      <c r="D69" s="45" t="s">
        <v>70</v>
      </c>
      <c r="E69" s="46">
        <v>250000</v>
      </c>
      <c r="F69" s="47">
        <v>100000</v>
      </c>
      <c r="G69" s="5"/>
      <c r="H69" s="6"/>
      <c r="I69" s="6"/>
    </row>
    <row r="70" spans="1:9" s="3" customFormat="1" ht="13.5" customHeight="1">
      <c r="A70" s="43"/>
      <c r="B70" s="36">
        <v>15013</v>
      </c>
      <c r="C70" s="36"/>
      <c r="D70" s="48" t="s">
        <v>72</v>
      </c>
      <c r="E70" s="52">
        <f>E71</f>
        <v>207000</v>
      </c>
      <c r="F70" s="49">
        <f>F71</f>
        <v>80000</v>
      </c>
      <c r="G70" s="5"/>
      <c r="H70" s="6"/>
      <c r="I70" s="6"/>
    </row>
    <row r="71" spans="1:9" s="51" customFormat="1" ht="13.5">
      <c r="A71" s="43"/>
      <c r="B71" s="36"/>
      <c r="C71" s="36"/>
      <c r="D71" s="38" t="s">
        <v>19</v>
      </c>
      <c r="E71" s="39">
        <f>SUM(E72:E78)</f>
        <v>207000</v>
      </c>
      <c r="F71" s="40">
        <f>SUM(F72:F78)</f>
        <v>80000</v>
      </c>
      <c r="G71" s="5"/>
      <c r="H71" s="6"/>
      <c r="I71" s="50"/>
    </row>
    <row r="72" spans="1:9" s="3" customFormat="1" ht="39.75" customHeight="1">
      <c r="A72" s="43"/>
      <c r="B72" s="43"/>
      <c r="C72" s="44" t="s">
        <v>73</v>
      </c>
      <c r="D72" s="45" t="s">
        <v>63</v>
      </c>
      <c r="E72" s="46">
        <v>5000</v>
      </c>
      <c r="F72" s="47">
        <v>0</v>
      </c>
      <c r="G72" s="5"/>
      <c r="H72" s="6"/>
      <c r="I72" s="6"/>
    </row>
    <row r="73" spans="1:9" s="3" customFormat="1" ht="39.75" customHeight="1">
      <c r="A73" s="43"/>
      <c r="B73" s="43"/>
      <c r="C73" s="44" t="s">
        <v>62</v>
      </c>
      <c r="D73" s="45" t="s">
        <v>63</v>
      </c>
      <c r="E73" s="46">
        <v>3000</v>
      </c>
      <c r="F73" s="47">
        <v>0</v>
      </c>
      <c r="G73" s="5"/>
      <c r="H73" s="6"/>
      <c r="I73" s="6"/>
    </row>
    <row r="74" spans="1:9" s="3" customFormat="1" ht="39.75" customHeight="1">
      <c r="A74" s="43"/>
      <c r="B74" s="43"/>
      <c r="C74" s="44" t="s">
        <v>64</v>
      </c>
      <c r="D74" s="45" t="s">
        <v>63</v>
      </c>
      <c r="E74" s="46">
        <v>46000</v>
      </c>
      <c r="F74" s="47">
        <v>30000</v>
      </c>
      <c r="G74" s="5"/>
      <c r="H74" s="6"/>
      <c r="I74" s="6"/>
    </row>
    <row r="75" spans="1:9" s="3" customFormat="1">
      <c r="A75" s="43"/>
      <c r="B75" s="43"/>
      <c r="C75" s="44" t="s">
        <v>74</v>
      </c>
      <c r="D75" s="45" t="s">
        <v>28</v>
      </c>
      <c r="E75" s="46">
        <v>23000</v>
      </c>
      <c r="F75" s="47">
        <v>10000</v>
      </c>
      <c r="G75" s="5"/>
      <c r="H75" s="6"/>
      <c r="I75" s="6"/>
    </row>
    <row r="76" spans="1:9" s="3" customFormat="1" ht="51">
      <c r="A76" s="43"/>
      <c r="B76" s="43"/>
      <c r="C76" s="44" t="s">
        <v>75</v>
      </c>
      <c r="D76" s="69" t="s">
        <v>76</v>
      </c>
      <c r="E76" s="46">
        <v>10000</v>
      </c>
      <c r="F76" s="47">
        <v>10000</v>
      </c>
      <c r="G76" s="5"/>
      <c r="H76" s="6"/>
      <c r="I76" s="6"/>
    </row>
    <row r="77" spans="1:9" s="3" customFormat="1" ht="51">
      <c r="A77" s="43"/>
      <c r="B77" s="43"/>
      <c r="C77" s="44" t="s">
        <v>77</v>
      </c>
      <c r="D77" s="69" t="s">
        <v>76</v>
      </c>
      <c r="E77" s="46">
        <v>45000</v>
      </c>
      <c r="F77" s="47">
        <v>0</v>
      </c>
      <c r="G77" s="5"/>
      <c r="H77" s="6"/>
      <c r="I77" s="6"/>
    </row>
    <row r="78" spans="1:9" s="3" customFormat="1" ht="51">
      <c r="A78" s="43"/>
      <c r="B78" s="43"/>
      <c r="C78" s="44" t="s">
        <v>78</v>
      </c>
      <c r="D78" s="70" t="s">
        <v>76</v>
      </c>
      <c r="E78" s="46">
        <v>75000</v>
      </c>
      <c r="F78" s="47">
        <v>30000</v>
      </c>
      <c r="G78" s="5"/>
      <c r="H78" s="6"/>
      <c r="I78" s="6"/>
    </row>
    <row r="79" spans="1:9" s="27" customFormat="1">
      <c r="A79" s="64">
        <v>600</v>
      </c>
      <c r="B79" s="64"/>
      <c r="C79" s="64"/>
      <c r="D79" s="65" t="s">
        <v>79</v>
      </c>
      <c r="E79" s="66">
        <f>E80+E86+E89+E106+E112+E118+E129</f>
        <v>95550122</v>
      </c>
      <c r="F79" s="67">
        <f>F80+F86+F89+F106+F112+F118+F129</f>
        <v>147065762</v>
      </c>
      <c r="G79" s="5"/>
      <c r="H79" s="26"/>
      <c r="I79" s="26"/>
    </row>
    <row r="80" spans="1:9" s="3" customFormat="1">
      <c r="A80" s="43"/>
      <c r="B80" s="28">
        <v>60001</v>
      </c>
      <c r="C80" s="28"/>
      <c r="D80" s="30" t="s">
        <v>80</v>
      </c>
      <c r="E80" s="31">
        <f>E81+E83</f>
        <v>24315027</v>
      </c>
      <c r="F80" s="32">
        <f>F81+F83</f>
        <v>14245496</v>
      </c>
      <c r="G80" s="5"/>
      <c r="H80" s="6"/>
      <c r="I80" s="6"/>
    </row>
    <row r="81" spans="1:11" s="51" customFormat="1" ht="13.5">
      <c r="A81" s="43"/>
      <c r="B81" s="36"/>
      <c r="C81" s="36"/>
      <c r="D81" s="38" t="s">
        <v>19</v>
      </c>
      <c r="E81" s="39">
        <f>SUM(E82)</f>
        <v>7950032</v>
      </c>
      <c r="F81" s="40">
        <f>SUM(F82)</f>
        <v>5500000</v>
      </c>
      <c r="G81" s="5"/>
      <c r="H81" s="6"/>
      <c r="I81" s="50"/>
    </row>
    <row r="82" spans="1:11" s="3" customFormat="1" ht="38.25">
      <c r="A82" s="43"/>
      <c r="B82" s="36"/>
      <c r="C82" s="44" t="s">
        <v>81</v>
      </c>
      <c r="D82" s="45" t="s">
        <v>82</v>
      </c>
      <c r="E82" s="46">
        <v>7950032</v>
      </c>
      <c r="F82" s="47">
        <v>5500000</v>
      </c>
      <c r="G82" s="5"/>
      <c r="H82" s="6"/>
      <c r="I82" s="6"/>
    </row>
    <row r="83" spans="1:11" s="54" customFormat="1" ht="13.5">
      <c r="A83" s="43"/>
      <c r="B83" s="36"/>
      <c r="C83" s="36"/>
      <c r="D83" s="38" t="s">
        <v>40</v>
      </c>
      <c r="E83" s="39">
        <f>SUM(E84:E85)</f>
        <v>16364995</v>
      </c>
      <c r="F83" s="40">
        <f>SUM(F84:F85)</f>
        <v>8745496</v>
      </c>
      <c r="G83" s="5"/>
      <c r="H83" s="6"/>
      <c r="I83" s="53"/>
    </row>
    <row r="84" spans="1:11" s="3" customFormat="1" ht="51">
      <c r="A84" s="43"/>
      <c r="B84" s="36"/>
      <c r="C84" s="43">
        <v>6260</v>
      </c>
      <c r="D84" s="45" t="s">
        <v>83</v>
      </c>
      <c r="E84" s="46">
        <v>9071245</v>
      </c>
      <c r="F84" s="47">
        <v>1451746</v>
      </c>
      <c r="G84" s="5"/>
      <c r="H84" s="6"/>
      <c r="I84" s="6"/>
    </row>
    <row r="85" spans="1:11" s="3" customFormat="1" ht="38.25">
      <c r="A85" s="43"/>
      <c r="B85" s="43"/>
      <c r="C85" s="43">
        <v>6530</v>
      </c>
      <c r="D85" s="45" t="s">
        <v>84</v>
      </c>
      <c r="E85" s="46">
        <v>7293750</v>
      </c>
      <c r="F85" s="47">
        <v>7293750</v>
      </c>
      <c r="G85" s="5"/>
      <c r="H85" s="6"/>
      <c r="I85" s="6"/>
    </row>
    <row r="86" spans="1:11" s="3" customFormat="1">
      <c r="A86" s="43"/>
      <c r="B86" s="71">
        <v>60003</v>
      </c>
      <c r="C86" s="71"/>
      <c r="D86" s="72" t="s">
        <v>85</v>
      </c>
      <c r="E86" s="49">
        <f>E87</f>
        <v>31058000</v>
      </c>
      <c r="F86" s="49">
        <f>F87</f>
        <v>32145000</v>
      </c>
      <c r="G86" s="5"/>
      <c r="H86" s="6"/>
      <c r="I86" s="6"/>
    </row>
    <row r="87" spans="1:11" s="51" customFormat="1" ht="13.5">
      <c r="A87" s="43"/>
      <c r="B87" s="71"/>
      <c r="C87" s="71"/>
      <c r="D87" s="38" t="s">
        <v>19</v>
      </c>
      <c r="E87" s="39">
        <f>E88</f>
        <v>31058000</v>
      </c>
      <c r="F87" s="40">
        <f>F88</f>
        <v>32145000</v>
      </c>
      <c r="G87" s="5"/>
      <c r="H87" s="6"/>
      <c r="I87" s="50"/>
    </row>
    <row r="88" spans="1:11" s="3" customFormat="1" ht="41.25" customHeight="1">
      <c r="A88" s="59"/>
      <c r="B88" s="73"/>
      <c r="C88" s="73">
        <v>2210</v>
      </c>
      <c r="D88" s="70" t="s">
        <v>20</v>
      </c>
      <c r="E88" s="63">
        <v>31058000</v>
      </c>
      <c r="F88" s="63">
        <v>32145000</v>
      </c>
      <c r="G88" s="5"/>
      <c r="H88" s="6"/>
      <c r="I88" s="6"/>
      <c r="K88" s="74"/>
    </row>
    <row r="89" spans="1:11" s="3" customFormat="1">
      <c r="A89" s="43"/>
      <c r="B89" s="36">
        <v>60013</v>
      </c>
      <c r="C89" s="36"/>
      <c r="D89" s="48" t="s">
        <v>86</v>
      </c>
      <c r="E89" s="52">
        <f>SUM(E90,E98)</f>
        <v>28796274</v>
      </c>
      <c r="F89" s="49">
        <f>SUM(F90,F98)</f>
        <v>4889379</v>
      </c>
      <c r="G89" s="5"/>
      <c r="H89" s="6"/>
      <c r="I89" s="6"/>
    </row>
    <row r="90" spans="1:11" s="51" customFormat="1" ht="12" customHeight="1">
      <c r="A90" s="43"/>
      <c r="B90" s="36"/>
      <c r="C90" s="36"/>
      <c r="D90" s="38" t="s">
        <v>19</v>
      </c>
      <c r="E90" s="39">
        <f>SUM(E91:E97)</f>
        <v>2158500</v>
      </c>
      <c r="F90" s="40">
        <f>SUM(F91:F97)</f>
        <v>1103000</v>
      </c>
      <c r="G90" s="5"/>
      <c r="H90" s="6"/>
      <c r="I90" s="50"/>
    </row>
    <row r="91" spans="1:11" s="3" customFormat="1" ht="14.25" customHeight="1">
      <c r="A91" s="43"/>
      <c r="B91" s="43"/>
      <c r="C91" s="44" t="s">
        <v>87</v>
      </c>
      <c r="D91" s="45" t="s">
        <v>88</v>
      </c>
      <c r="E91" s="46">
        <v>100000</v>
      </c>
      <c r="F91" s="47">
        <v>150000</v>
      </c>
      <c r="G91" s="5"/>
      <c r="H91" s="6"/>
      <c r="I91" s="6"/>
    </row>
    <row r="92" spans="1:11" s="3" customFormat="1" ht="27" customHeight="1">
      <c r="A92" s="43"/>
      <c r="B92" s="43"/>
      <c r="C92" s="44" t="s">
        <v>89</v>
      </c>
      <c r="D92" s="45" t="s">
        <v>90</v>
      </c>
      <c r="E92" s="46">
        <v>0</v>
      </c>
      <c r="F92" s="47">
        <v>10000</v>
      </c>
      <c r="G92" s="5"/>
      <c r="H92" s="6"/>
      <c r="I92" s="6"/>
    </row>
    <row r="93" spans="1:11" s="3" customFormat="1">
      <c r="A93" s="43"/>
      <c r="B93" s="43"/>
      <c r="C93" s="44" t="s">
        <v>33</v>
      </c>
      <c r="D93" s="45" t="s">
        <v>34</v>
      </c>
      <c r="E93" s="46">
        <v>700000</v>
      </c>
      <c r="F93" s="47">
        <v>500000</v>
      </c>
      <c r="G93" s="5"/>
      <c r="H93" s="6"/>
      <c r="I93" s="6"/>
    </row>
    <row r="94" spans="1:11" s="3" customFormat="1" ht="51.75" customHeight="1">
      <c r="A94" s="43"/>
      <c r="B94" s="43"/>
      <c r="C94" s="44" t="s">
        <v>23</v>
      </c>
      <c r="D94" s="45" t="s">
        <v>24</v>
      </c>
      <c r="E94" s="46">
        <v>54400</v>
      </c>
      <c r="F94" s="47">
        <v>25000</v>
      </c>
      <c r="G94" s="5"/>
      <c r="H94" s="6"/>
      <c r="I94" s="6"/>
    </row>
    <row r="95" spans="1:11" s="3" customFormat="1">
      <c r="A95" s="43"/>
      <c r="B95" s="43"/>
      <c r="C95" s="44" t="s">
        <v>25</v>
      </c>
      <c r="D95" s="45" t="s">
        <v>26</v>
      </c>
      <c r="E95" s="46">
        <v>11100</v>
      </c>
      <c r="F95" s="47">
        <v>25000</v>
      </c>
      <c r="G95" s="5"/>
      <c r="H95" s="6"/>
      <c r="I95" s="6"/>
    </row>
    <row r="96" spans="1:11" s="3" customFormat="1">
      <c r="A96" s="43"/>
      <c r="B96" s="43"/>
      <c r="C96" s="44" t="s">
        <v>27</v>
      </c>
      <c r="D96" s="45" t="s">
        <v>28</v>
      </c>
      <c r="E96" s="46">
        <v>12000</v>
      </c>
      <c r="F96" s="47">
        <v>12000</v>
      </c>
      <c r="G96" s="5"/>
      <c r="H96" s="6"/>
      <c r="I96" s="6"/>
    </row>
    <row r="97" spans="1:9" s="3" customFormat="1">
      <c r="A97" s="43"/>
      <c r="B97" s="43"/>
      <c r="C97" s="44" t="s">
        <v>29</v>
      </c>
      <c r="D97" s="45" t="s">
        <v>30</v>
      </c>
      <c r="E97" s="46">
        <v>1281000</v>
      </c>
      <c r="F97" s="47">
        <f>300000+81000</f>
        <v>381000</v>
      </c>
      <c r="G97" s="5"/>
      <c r="H97" s="75"/>
      <c r="I97" s="76"/>
    </row>
    <row r="98" spans="1:9" s="54" customFormat="1" ht="13.5">
      <c r="A98" s="43"/>
      <c r="B98" s="43"/>
      <c r="C98" s="44"/>
      <c r="D98" s="38" t="s">
        <v>40</v>
      </c>
      <c r="E98" s="39">
        <f>SUM(E99:E105)</f>
        <v>26637774</v>
      </c>
      <c r="F98" s="40">
        <f>SUM(F99:F105)</f>
        <v>3786379</v>
      </c>
      <c r="G98" s="5"/>
      <c r="H98" s="6"/>
      <c r="I98" s="53"/>
    </row>
    <row r="99" spans="1:9" s="3" customFormat="1">
      <c r="A99" s="43"/>
      <c r="B99" s="43"/>
      <c r="C99" s="44" t="s">
        <v>91</v>
      </c>
      <c r="D99" s="45" t="s">
        <v>92</v>
      </c>
      <c r="E99" s="46">
        <v>108500</v>
      </c>
      <c r="F99" s="47">
        <v>815000</v>
      </c>
      <c r="G99" s="5"/>
      <c r="H99" s="6"/>
      <c r="I99" s="6"/>
    </row>
    <row r="100" spans="1:9" s="3" customFormat="1" ht="38.25">
      <c r="A100" s="43"/>
      <c r="B100" s="43"/>
      <c r="C100" s="43">
        <v>6207</v>
      </c>
      <c r="D100" s="55" t="s">
        <v>42</v>
      </c>
      <c r="E100" s="46">
        <v>12467838</v>
      </c>
      <c r="F100" s="47">
        <v>2971379</v>
      </c>
      <c r="G100" s="57"/>
      <c r="H100" s="6"/>
      <c r="I100" s="6"/>
    </row>
    <row r="101" spans="1:9" s="3" customFormat="1" ht="51">
      <c r="A101" s="43"/>
      <c r="B101" s="43"/>
      <c r="C101" s="43">
        <v>6260</v>
      </c>
      <c r="D101" s="45" t="s">
        <v>83</v>
      </c>
      <c r="E101" s="46">
        <v>20000</v>
      </c>
      <c r="F101" s="47">
        <v>0</v>
      </c>
      <c r="G101" s="5"/>
      <c r="H101" s="6"/>
      <c r="I101" s="6"/>
    </row>
    <row r="102" spans="1:9" s="3" customFormat="1" ht="38.25">
      <c r="A102" s="43"/>
      <c r="B102" s="43"/>
      <c r="C102" s="43">
        <v>6300</v>
      </c>
      <c r="D102" s="55" t="s">
        <v>93</v>
      </c>
      <c r="E102" s="46">
        <v>30000</v>
      </c>
      <c r="F102" s="47">
        <v>0</v>
      </c>
      <c r="G102" s="5"/>
      <c r="H102" s="6"/>
      <c r="I102" s="6"/>
    </row>
    <row r="103" spans="1:9" s="3" customFormat="1" ht="38.25">
      <c r="A103" s="43"/>
      <c r="B103" s="43"/>
      <c r="C103" s="43">
        <v>6309</v>
      </c>
      <c r="D103" s="55" t="s">
        <v>93</v>
      </c>
      <c r="E103" s="46">
        <v>90343</v>
      </c>
      <c r="F103" s="47">
        <v>0</v>
      </c>
      <c r="G103" s="5"/>
      <c r="H103" s="6"/>
      <c r="I103" s="6"/>
    </row>
    <row r="104" spans="1:9" s="3" customFormat="1" ht="28.5" customHeight="1">
      <c r="A104" s="43"/>
      <c r="B104" s="43"/>
      <c r="C104" s="44" t="s">
        <v>94</v>
      </c>
      <c r="D104" s="45" t="s">
        <v>95</v>
      </c>
      <c r="E104" s="46">
        <v>12372688</v>
      </c>
      <c r="F104" s="47">
        <v>0</v>
      </c>
      <c r="G104" s="5"/>
      <c r="H104" s="6"/>
      <c r="I104" s="6"/>
    </row>
    <row r="105" spans="1:9" s="3" customFormat="1" ht="27" customHeight="1">
      <c r="A105" s="43"/>
      <c r="B105" s="43"/>
      <c r="C105" s="44" t="s">
        <v>96</v>
      </c>
      <c r="D105" s="45" t="s">
        <v>95</v>
      </c>
      <c r="E105" s="46">
        <v>1548405</v>
      </c>
      <c r="F105" s="47">
        <v>0</v>
      </c>
      <c r="G105" s="5"/>
      <c r="H105" s="6"/>
      <c r="I105" s="6"/>
    </row>
    <row r="106" spans="1:9" s="3" customFormat="1">
      <c r="A106" s="43"/>
      <c r="B106" s="36">
        <v>60014</v>
      </c>
      <c r="C106" s="36"/>
      <c r="D106" s="48" t="s">
        <v>97</v>
      </c>
      <c r="E106" s="52">
        <f>SUM(E107,E110)</f>
        <v>2072000</v>
      </c>
      <c r="F106" s="49">
        <f>SUM(F107,F110)</f>
        <v>5453160</v>
      </c>
      <c r="G106" s="5"/>
      <c r="H106" s="6"/>
      <c r="I106" s="6"/>
    </row>
    <row r="107" spans="1:9" s="51" customFormat="1" ht="13.5">
      <c r="A107" s="43"/>
      <c r="B107" s="36"/>
      <c r="C107" s="36"/>
      <c r="D107" s="38" t="s">
        <v>19</v>
      </c>
      <c r="E107" s="39">
        <f>SUM(E108:E109)</f>
        <v>2067000</v>
      </c>
      <c r="F107" s="40">
        <f>SUM(F108:F109)</f>
        <v>5453160</v>
      </c>
      <c r="G107" s="5"/>
      <c r="H107" s="6"/>
      <c r="I107" s="50"/>
    </row>
    <row r="108" spans="1:9" s="3" customFormat="1" ht="40.5" customHeight="1">
      <c r="A108" s="43"/>
      <c r="B108" s="43"/>
      <c r="C108" s="44" t="s">
        <v>62</v>
      </c>
      <c r="D108" s="45" t="s">
        <v>63</v>
      </c>
      <c r="E108" s="46">
        <v>1000</v>
      </c>
      <c r="F108" s="47">
        <v>0</v>
      </c>
      <c r="G108" s="5"/>
      <c r="H108" s="6"/>
      <c r="I108" s="6"/>
    </row>
    <row r="109" spans="1:9" s="3" customFormat="1" ht="38.25" customHeight="1">
      <c r="A109" s="43"/>
      <c r="B109" s="43"/>
      <c r="C109" s="44" t="s">
        <v>98</v>
      </c>
      <c r="D109" s="45" t="s">
        <v>99</v>
      </c>
      <c r="E109" s="46">
        <v>2066000</v>
      </c>
      <c r="F109" s="47">
        <v>5453160</v>
      </c>
      <c r="G109" s="5"/>
      <c r="H109" s="6"/>
      <c r="I109" s="6"/>
    </row>
    <row r="110" spans="1:9" s="54" customFormat="1" ht="13.5">
      <c r="A110" s="43"/>
      <c r="B110" s="43"/>
      <c r="C110" s="44"/>
      <c r="D110" s="38" t="s">
        <v>40</v>
      </c>
      <c r="E110" s="39">
        <f>SUM(E111:E111)</f>
        <v>5000</v>
      </c>
      <c r="F110" s="40">
        <f>SUM(F111:F111)</f>
        <v>0</v>
      </c>
      <c r="G110" s="5"/>
      <c r="H110" s="6"/>
      <c r="I110" s="53"/>
    </row>
    <row r="111" spans="1:9" s="3" customFormat="1" ht="51">
      <c r="A111" s="43"/>
      <c r="B111" s="43"/>
      <c r="C111" s="44" t="s">
        <v>69</v>
      </c>
      <c r="D111" s="45" t="s">
        <v>70</v>
      </c>
      <c r="E111" s="46">
        <v>5000</v>
      </c>
      <c r="F111" s="47">
        <v>0</v>
      </c>
      <c r="G111" s="5"/>
      <c r="H111" s="6"/>
      <c r="I111" s="6"/>
    </row>
    <row r="112" spans="1:9" s="3" customFormat="1">
      <c r="A112" s="43"/>
      <c r="B112" s="36">
        <v>60041</v>
      </c>
      <c r="C112" s="36"/>
      <c r="D112" s="48" t="s">
        <v>100</v>
      </c>
      <c r="E112" s="52">
        <f>E113+E116</f>
        <v>2717000</v>
      </c>
      <c r="F112" s="49">
        <f>F113+F116</f>
        <v>1500</v>
      </c>
      <c r="G112" s="5"/>
      <c r="H112" s="6"/>
      <c r="I112" s="6"/>
    </row>
    <row r="113" spans="1:9" s="51" customFormat="1" ht="13.5">
      <c r="A113" s="43"/>
      <c r="B113" s="36"/>
      <c r="C113" s="36"/>
      <c r="D113" s="38" t="s">
        <v>19</v>
      </c>
      <c r="E113" s="39">
        <f>SUM(E114:E115)</f>
        <v>2717000</v>
      </c>
      <c r="F113" s="40">
        <f>SUM(F114:F115)</f>
        <v>500</v>
      </c>
      <c r="G113" s="5"/>
      <c r="H113" s="6"/>
      <c r="I113" s="50"/>
    </row>
    <row r="114" spans="1:9" s="51" customFormat="1" ht="39" customHeight="1">
      <c r="A114" s="43"/>
      <c r="B114" s="36"/>
      <c r="C114" s="44" t="s">
        <v>64</v>
      </c>
      <c r="D114" s="45" t="s">
        <v>63</v>
      </c>
      <c r="E114" s="46">
        <v>0</v>
      </c>
      <c r="F114" s="47">
        <v>500</v>
      </c>
      <c r="G114" s="5"/>
      <c r="H114" s="6"/>
      <c r="I114" s="50"/>
    </row>
    <row r="115" spans="1:9" s="3" customFormat="1" ht="15" customHeight="1">
      <c r="A115" s="43"/>
      <c r="B115" s="36"/>
      <c r="C115" s="44" t="s">
        <v>29</v>
      </c>
      <c r="D115" s="45" t="s">
        <v>30</v>
      </c>
      <c r="E115" s="46">
        <v>2717000</v>
      </c>
      <c r="F115" s="47">
        <v>0</v>
      </c>
      <c r="G115" s="5"/>
      <c r="H115" s="6"/>
      <c r="I115" s="6"/>
    </row>
    <row r="116" spans="1:9" s="3" customFormat="1" ht="13.5">
      <c r="A116" s="43"/>
      <c r="B116" s="36"/>
      <c r="C116" s="44"/>
      <c r="D116" s="38" t="s">
        <v>40</v>
      </c>
      <c r="E116" s="39">
        <f>SUM(E117)</f>
        <v>0</v>
      </c>
      <c r="F116" s="40">
        <f>SUM(F117)</f>
        <v>1000</v>
      </c>
      <c r="G116" s="5"/>
      <c r="H116" s="6"/>
      <c r="I116" s="6"/>
    </row>
    <row r="117" spans="1:9" s="3" customFormat="1" ht="51">
      <c r="A117" s="59"/>
      <c r="B117" s="77"/>
      <c r="C117" s="60" t="s">
        <v>71</v>
      </c>
      <c r="D117" s="61" t="s">
        <v>70</v>
      </c>
      <c r="E117" s="62">
        <v>0</v>
      </c>
      <c r="F117" s="63">
        <v>1000</v>
      </c>
      <c r="G117" s="5"/>
      <c r="H117" s="6"/>
      <c r="I117" s="6"/>
    </row>
    <row r="118" spans="1:9" s="3" customFormat="1">
      <c r="A118" s="43"/>
      <c r="B118" s="36">
        <v>60053</v>
      </c>
      <c r="C118" s="36"/>
      <c r="D118" s="48" t="s">
        <v>101</v>
      </c>
      <c r="E118" s="52">
        <f>SUM(E119,E125)</f>
        <v>5783072</v>
      </c>
      <c r="F118" s="49">
        <f>SUM(F119,F125)</f>
        <v>89978227</v>
      </c>
      <c r="G118" s="5"/>
      <c r="H118" s="6"/>
      <c r="I118" s="6"/>
    </row>
    <row r="119" spans="1:9" s="51" customFormat="1" ht="13.5">
      <c r="A119" s="43"/>
      <c r="B119" s="36"/>
      <c r="C119" s="36"/>
      <c r="D119" s="38" t="s">
        <v>19</v>
      </c>
      <c r="E119" s="39">
        <f>SUM(E120:E124)</f>
        <v>5778072</v>
      </c>
      <c r="F119" s="40">
        <f>SUM(F120:F124)</f>
        <v>16047127</v>
      </c>
      <c r="G119" s="5"/>
      <c r="H119" s="6"/>
      <c r="I119" s="50"/>
    </row>
    <row r="120" spans="1:9" s="51" customFormat="1" ht="51">
      <c r="A120" s="43"/>
      <c r="B120" s="36"/>
      <c r="C120" s="44" t="s">
        <v>102</v>
      </c>
      <c r="D120" s="45" t="s">
        <v>24</v>
      </c>
      <c r="E120" s="46">
        <v>0</v>
      </c>
      <c r="F120" s="47">
        <v>464520</v>
      </c>
      <c r="G120" s="5"/>
      <c r="H120" s="6"/>
      <c r="I120" s="50"/>
    </row>
    <row r="121" spans="1:9" s="3" customFormat="1" ht="41.25" customHeight="1">
      <c r="A121" s="43"/>
      <c r="B121" s="43"/>
      <c r="C121" s="44" t="s">
        <v>64</v>
      </c>
      <c r="D121" s="45" t="s">
        <v>63</v>
      </c>
      <c r="E121" s="46">
        <v>1000</v>
      </c>
      <c r="F121" s="47">
        <v>5000</v>
      </c>
      <c r="G121" s="5"/>
      <c r="H121" s="6"/>
      <c r="I121" s="6"/>
    </row>
    <row r="122" spans="1:9" s="3" customFormat="1">
      <c r="A122" s="43"/>
      <c r="B122" s="36"/>
      <c r="C122" s="44" t="s">
        <v>66</v>
      </c>
      <c r="D122" s="45" t="s">
        <v>30</v>
      </c>
      <c r="E122" s="46">
        <v>4644516</v>
      </c>
      <c r="F122" s="47">
        <v>9651585</v>
      </c>
      <c r="G122" s="57"/>
      <c r="H122" s="6"/>
      <c r="I122" s="6"/>
    </row>
    <row r="123" spans="1:9" s="3" customFormat="1" ht="38.25">
      <c r="A123" s="43"/>
      <c r="B123" s="36"/>
      <c r="C123" s="43">
        <v>2007</v>
      </c>
      <c r="D123" s="45" t="s">
        <v>42</v>
      </c>
      <c r="E123" s="46">
        <v>1013341</v>
      </c>
      <c r="F123" s="78">
        <v>5302229</v>
      </c>
      <c r="G123" s="5"/>
      <c r="H123" s="6"/>
      <c r="I123" s="6"/>
    </row>
    <row r="124" spans="1:9" s="3" customFormat="1" ht="38.25">
      <c r="A124" s="43"/>
      <c r="B124" s="36"/>
      <c r="C124" s="43">
        <v>2009</v>
      </c>
      <c r="D124" s="45" t="s">
        <v>42</v>
      </c>
      <c r="E124" s="46">
        <v>119215</v>
      </c>
      <c r="F124" s="79">
        <v>623793</v>
      </c>
      <c r="G124" s="5"/>
      <c r="H124" s="6"/>
      <c r="I124" s="6"/>
    </row>
    <row r="125" spans="1:9" s="54" customFormat="1" ht="13.5">
      <c r="A125" s="43"/>
      <c r="B125" s="43"/>
      <c r="C125" s="43"/>
      <c r="D125" s="38" t="s">
        <v>40</v>
      </c>
      <c r="E125" s="39">
        <f>SUM(E126:E128)</f>
        <v>5000</v>
      </c>
      <c r="F125" s="40">
        <f>SUM(F126:F128)</f>
        <v>73931100</v>
      </c>
      <c r="G125" s="5"/>
      <c r="H125" s="6"/>
      <c r="I125" s="53"/>
    </row>
    <row r="126" spans="1:9" s="3" customFormat="1" ht="42" customHeight="1">
      <c r="A126" s="43"/>
      <c r="B126" s="43"/>
      <c r="C126" s="43">
        <v>6207</v>
      </c>
      <c r="D126" s="55" t="s">
        <v>42</v>
      </c>
      <c r="E126" s="46">
        <v>0</v>
      </c>
      <c r="F126" s="79">
        <v>66139932</v>
      </c>
      <c r="G126" s="57"/>
    </row>
    <row r="127" spans="1:9" s="3" customFormat="1" ht="38.25" customHeight="1">
      <c r="A127" s="43"/>
      <c r="B127" s="43"/>
      <c r="C127" s="43">
        <v>6209</v>
      </c>
      <c r="D127" s="55" t="s">
        <v>42</v>
      </c>
      <c r="E127" s="46">
        <v>0</v>
      </c>
      <c r="F127" s="79">
        <v>7781168</v>
      </c>
      <c r="G127" s="57"/>
    </row>
    <row r="128" spans="1:9" s="3" customFormat="1" ht="51">
      <c r="A128" s="43"/>
      <c r="B128" s="43"/>
      <c r="C128" s="43">
        <v>6669</v>
      </c>
      <c r="D128" s="45" t="s">
        <v>70</v>
      </c>
      <c r="E128" s="46">
        <v>5000</v>
      </c>
      <c r="F128" s="47">
        <v>10000</v>
      </c>
      <c r="G128" s="5"/>
      <c r="H128" s="6"/>
      <c r="I128" s="6"/>
    </row>
    <row r="129" spans="1:9" s="3" customFormat="1">
      <c r="A129" s="43"/>
      <c r="B129" s="36">
        <v>60095</v>
      </c>
      <c r="C129" s="36"/>
      <c r="D129" s="48" t="s">
        <v>103</v>
      </c>
      <c r="E129" s="52">
        <f>SUM(E130,E138)</f>
        <v>808749</v>
      </c>
      <c r="F129" s="49">
        <f>SUM(F130,F138)</f>
        <v>353000</v>
      </c>
      <c r="G129" s="5"/>
      <c r="H129" s="6"/>
      <c r="I129" s="6"/>
    </row>
    <row r="130" spans="1:9" s="51" customFormat="1" ht="13.5">
      <c r="A130" s="43"/>
      <c r="B130" s="36"/>
      <c r="C130" s="36"/>
      <c r="D130" s="38" t="s">
        <v>19</v>
      </c>
      <c r="E130" s="39">
        <f>SUM(E131:E137)</f>
        <v>309268</v>
      </c>
      <c r="F130" s="40">
        <f>SUM(F131:F137)</f>
        <v>348000</v>
      </c>
      <c r="G130" s="5"/>
      <c r="H130" s="6"/>
      <c r="I130" s="50"/>
    </row>
    <row r="131" spans="1:9" s="51" customFormat="1">
      <c r="A131" s="43"/>
      <c r="B131" s="36"/>
      <c r="C131" s="44" t="s">
        <v>33</v>
      </c>
      <c r="D131" s="45" t="s">
        <v>34</v>
      </c>
      <c r="E131" s="46">
        <v>50400</v>
      </c>
      <c r="F131" s="47">
        <v>0</v>
      </c>
      <c r="G131" s="5"/>
      <c r="H131" s="6"/>
      <c r="I131" s="50"/>
    </row>
    <row r="132" spans="1:9" s="3" customFormat="1">
      <c r="A132" s="43"/>
      <c r="B132" s="43"/>
      <c r="C132" s="44" t="s">
        <v>25</v>
      </c>
      <c r="D132" s="45" t="s">
        <v>26</v>
      </c>
      <c r="E132" s="46">
        <v>163440</v>
      </c>
      <c r="F132" s="47">
        <v>147000</v>
      </c>
      <c r="G132" s="5"/>
      <c r="H132" s="6"/>
      <c r="I132" s="6"/>
    </row>
    <row r="133" spans="1:9" s="3" customFormat="1" ht="38.25" customHeight="1">
      <c r="A133" s="43"/>
      <c r="B133" s="43"/>
      <c r="C133" s="44" t="s">
        <v>62</v>
      </c>
      <c r="D133" s="45" t="s">
        <v>63</v>
      </c>
      <c r="E133" s="46">
        <v>2000</v>
      </c>
      <c r="F133" s="47">
        <v>0</v>
      </c>
      <c r="G133" s="5"/>
      <c r="H133" s="6"/>
      <c r="I133" s="6"/>
    </row>
    <row r="134" spans="1:9" s="3" customFormat="1" ht="39.75" customHeight="1">
      <c r="A134" s="43"/>
      <c r="B134" s="43"/>
      <c r="C134" s="44" t="s">
        <v>64</v>
      </c>
      <c r="D134" s="45" t="s">
        <v>63</v>
      </c>
      <c r="E134" s="46">
        <v>1000</v>
      </c>
      <c r="F134" s="47">
        <v>1000</v>
      </c>
      <c r="G134" s="5"/>
      <c r="H134" s="6"/>
      <c r="I134" s="6"/>
    </row>
    <row r="135" spans="1:9" s="3" customFormat="1" ht="13.5" customHeight="1">
      <c r="A135" s="43"/>
      <c r="B135" s="43"/>
      <c r="C135" s="44" t="s">
        <v>29</v>
      </c>
      <c r="D135" s="45" t="s">
        <v>30</v>
      </c>
      <c r="E135" s="46">
        <v>0</v>
      </c>
      <c r="F135" s="47">
        <v>200000</v>
      </c>
      <c r="G135" s="5"/>
      <c r="H135" s="6"/>
      <c r="I135" s="6"/>
    </row>
    <row r="136" spans="1:9" s="3" customFormat="1" ht="25.5" customHeight="1">
      <c r="A136" s="43"/>
      <c r="B136" s="43"/>
      <c r="C136" s="43">
        <v>2990</v>
      </c>
      <c r="D136" s="80" t="s">
        <v>104</v>
      </c>
      <c r="E136" s="46">
        <v>79900</v>
      </c>
      <c r="F136" s="47">
        <v>0</v>
      </c>
      <c r="G136" s="5"/>
      <c r="H136" s="6"/>
      <c r="I136" s="6"/>
    </row>
    <row r="137" spans="1:9" s="3" customFormat="1" ht="28.5" customHeight="1">
      <c r="A137" s="43"/>
      <c r="B137" s="43"/>
      <c r="C137" s="43">
        <v>2999</v>
      </c>
      <c r="D137" s="80" t="s">
        <v>104</v>
      </c>
      <c r="E137" s="46">
        <v>12528</v>
      </c>
      <c r="F137" s="47">
        <v>0</v>
      </c>
      <c r="G137" s="5"/>
      <c r="H137" s="6"/>
      <c r="I137" s="6"/>
    </row>
    <row r="138" spans="1:9" s="54" customFormat="1" ht="15" customHeight="1">
      <c r="A138" s="43"/>
      <c r="B138" s="43"/>
      <c r="C138" s="43"/>
      <c r="D138" s="38" t="s">
        <v>40</v>
      </c>
      <c r="E138" s="39">
        <f>SUM(E139:E141)</f>
        <v>499481</v>
      </c>
      <c r="F138" s="40">
        <f>SUM(F139:F141)</f>
        <v>5000</v>
      </c>
      <c r="G138" s="5"/>
      <c r="H138" s="6"/>
      <c r="I138" s="53"/>
    </row>
    <row r="139" spans="1:9" s="3" customFormat="1" ht="39" customHeight="1">
      <c r="A139" s="43"/>
      <c r="B139" s="43"/>
      <c r="C139" s="43">
        <v>6207</v>
      </c>
      <c r="D139" s="55" t="s">
        <v>42</v>
      </c>
      <c r="E139" s="46">
        <v>484481</v>
      </c>
      <c r="F139" s="81">
        <v>0</v>
      </c>
      <c r="G139" s="5"/>
      <c r="H139" s="6"/>
      <c r="I139" s="6"/>
    </row>
    <row r="140" spans="1:9" s="3" customFormat="1" ht="65.25" customHeight="1">
      <c r="A140" s="43"/>
      <c r="B140" s="43"/>
      <c r="C140" s="43">
        <v>6668</v>
      </c>
      <c r="D140" s="45" t="s">
        <v>70</v>
      </c>
      <c r="E140" s="46">
        <v>10000</v>
      </c>
      <c r="F140" s="47">
        <v>0</v>
      </c>
      <c r="G140" s="5"/>
      <c r="H140" s="6"/>
      <c r="I140" s="6"/>
    </row>
    <row r="141" spans="1:9" s="3" customFormat="1" ht="67.5" customHeight="1">
      <c r="A141" s="59"/>
      <c r="B141" s="59"/>
      <c r="C141" s="59">
        <v>6669</v>
      </c>
      <c r="D141" s="61" t="s">
        <v>70</v>
      </c>
      <c r="E141" s="62">
        <v>5000</v>
      </c>
      <c r="F141" s="63">
        <v>5000</v>
      </c>
      <c r="G141" s="5"/>
      <c r="H141" s="6"/>
      <c r="I141" s="6"/>
    </row>
    <row r="142" spans="1:9" s="27" customFormat="1">
      <c r="A142" s="64">
        <v>630</v>
      </c>
      <c r="B142" s="64"/>
      <c r="C142" s="64"/>
      <c r="D142" s="65" t="s">
        <v>105</v>
      </c>
      <c r="E142" s="66">
        <f>SUM(E155+E148+E143)</f>
        <v>3012693</v>
      </c>
      <c r="F142" s="67">
        <f>SUM(F155+F148+F143)</f>
        <v>9974265</v>
      </c>
      <c r="G142" s="5"/>
      <c r="H142" s="26"/>
      <c r="I142" s="26"/>
    </row>
    <row r="143" spans="1:9" s="3" customFormat="1">
      <c r="A143" s="43"/>
      <c r="B143" s="28">
        <v>63001</v>
      </c>
      <c r="C143" s="28"/>
      <c r="D143" s="30" t="s">
        <v>106</v>
      </c>
      <c r="E143" s="31">
        <f>SUM(E144)</f>
        <v>82225</v>
      </c>
      <c r="F143" s="32">
        <f>SUM(F144)</f>
        <v>80500</v>
      </c>
      <c r="G143" s="5"/>
      <c r="H143" s="6"/>
      <c r="I143" s="6"/>
    </row>
    <row r="144" spans="1:9" s="51" customFormat="1" ht="13.5">
      <c r="A144" s="43"/>
      <c r="B144" s="36"/>
      <c r="C144" s="36"/>
      <c r="D144" s="38" t="s">
        <v>19</v>
      </c>
      <c r="E144" s="39">
        <f>SUM(E145:E147)</f>
        <v>82225</v>
      </c>
      <c r="F144" s="40">
        <f>SUM(F145:F147)</f>
        <v>80500</v>
      </c>
      <c r="G144" s="5"/>
      <c r="H144" s="6"/>
      <c r="I144" s="50"/>
    </row>
    <row r="145" spans="1:9" s="3" customFormat="1" ht="39" customHeight="1">
      <c r="A145" s="43"/>
      <c r="B145" s="43"/>
      <c r="C145" s="43">
        <v>2319</v>
      </c>
      <c r="D145" s="45" t="s">
        <v>107</v>
      </c>
      <c r="E145" s="46">
        <v>75075</v>
      </c>
      <c r="F145" s="47">
        <v>73500</v>
      </c>
      <c r="G145" s="5"/>
      <c r="H145" s="6"/>
      <c r="I145" s="6"/>
    </row>
    <row r="146" spans="1:9" s="3" customFormat="1" ht="39.75" customHeight="1">
      <c r="A146" s="43"/>
      <c r="B146" s="43"/>
      <c r="C146" s="43">
        <v>2329</v>
      </c>
      <c r="D146" s="45" t="s">
        <v>99</v>
      </c>
      <c r="E146" s="46">
        <v>3575</v>
      </c>
      <c r="F146" s="47">
        <v>3500</v>
      </c>
      <c r="G146" s="5"/>
      <c r="H146" s="6"/>
      <c r="I146" s="6"/>
    </row>
    <row r="147" spans="1:9" s="3" customFormat="1" ht="39.75" customHeight="1">
      <c r="A147" s="43"/>
      <c r="B147" s="43"/>
      <c r="C147" s="43">
        <v>2709</v>
      </c>
      <c r="D147" s="45" t="s">
        <v>37</v>
      </c>
      <c r="E147" s="46">
        <v>3575</v>
      </c>
      <c r="F147" s="47">
        <v>3500</v>
      </c>
      <c r="G147" s="5"/>
      <c r="H147" s="6"/>
      <c r="I147" s="6"/>
    </row>
    <row r="148" spans="1:9" s="3" customFormat="1">
      <c r="A148" s="43"/>
      <c r="B148" s="36">
        <v>63003</v>
      </c>
      <c r="C148" s="36"/>
      <c r="D148" s="48" t="s">
        <v>108</v>
      </c>
      <c r="E148" s="52">
        <f>SUM(E149,E153)</f>
        <v>2845468</v>
      </c>
      <c r="F148" s="49">
        <f>SUM(F149,F153)</f>
        <v>9878765</v>
      </c>
      <c r="G148" s="5"/>
      <c r="H148" s="6"/>
      <c r="I148" s="6"/>
    </row>
    <row r="149" spans="1:9" s="51" customFormat="1" ht="13.5">
      <c r="A149" s="43"/>
      <c r="B149" s="36"/>
      <c r="C149" s="36"/>
      <c r="D149" s="38" t="s">
        <v>19</v>
      </c>
      <c r="E149" s="39">
        <f>SUM(E150:E152)</f>
        <v>2845468</v>
      </c>
      <c r="F149" s="40">
        <f>SUM(F150:F152)</f>
        <v>4672860</v>
      </c>
      <c r="G149" s="5"/>
      <c r="H149" s="6"/>
      <c r="I149" s="50"/>
    </row>
    <row r="150" spans="1:9" s="3" customFormat="1" ht="38.25">
      <c r="A150" s="43"/>
      <c r="B150" s="43"/>
      <c r="C150" s="43">
        <v>2007</v>
      </c>
      <c r="D150" s="45" t="s">
        <v>42</v>
      </c>
      <c r="E150" s="46">
        <v>2463082</v>
      </c>
      <c r="F150" s="82">
        <v>4672860</v>
      </c>
      <c r="G150" s="5"/>
      <c r="H150" s="6"/>
      <c r="I150" s="6"/>
    </row>
    <row r="151" spans="1:9" s="3" customFormat="1" ht="38.25">
      <c r="A151" s="43"/>
      <c r="B151" s="43"/>
      <c r="C151" s="43">
        <v>2009</v>
      </c>
      <c r="D151" s="45" t="s">
        <v>42</v>
      </c>
      <c r="E151" s="46">
        <v>273677</v>
      </c>
      <c r="F151" s="82">
        <v>0</v>
      </c>
      <c r="G151" s="5"/>
      <c r="H151" s="6"/>
      <c r="I151" s="6"/>
    </row>
    <row r="152" spans="1:9" s="3" customFormat="1" ht="39.75" customHeight="1">
      <c r="A152" s="43"/>
      <c r="B152" s="43"/>
      <c r="C152" s="43">
        <v>2329</v>
      </c>
      <c r="D152" s="45" t="s">
        <v>99</v>
      </c>
      <c r="E152" s="46">
        <v>108709</v>
      </c>
      <c r="F152" s="47">
        <v>0</v>
      </c>
      <c r="G152" s="5"/>
      <c r="H152" s="6"/>
      <c r="I152" s="6"/>
    </row>
    <row r="153" spans="1:9" s="54" customFormat="1" ht="13.5">
      <c r="A153" s="43"/>
      <c r="B153" s="43"/>
      <c r="C153" s="43"/>
      <c r="D153" s="38" t="s">
        <v>40</v>
      </c>
      <c r="E153" s="39">
        <f>SUM(E154:E154)</f>
        <v>0</v>
      </c>
      <c r="F153" s="40">
        <f>SUM(F154:F154)</f>
        <v>5205905</v>
      </c>
      <c r="G153" s="57"/>
      <c r="H153" s="3"/>
    </row>
    <row r="154" spans="1:9" s="3" customFormat="1" ht="38.25">
      <c r="A154" s="43"/>
      <c r="B154" s="43"/>
      <c r="C154" s="43">
        <v>6207</v>
      </c>
      <c r="D154" s="55" t="s">
        <v>42</v>
      </c>
      <c r="E154" s="46">
        <v>0</v>
      </c>
      <c r="F154" s="47">
        <v>5205905</v>
      </c>
      <c r="G154" s="57"/>
    </row>
    <row r="155" spans="1:9" s="3" customFormat="1">
      <c r="A155" s="43"/>
      <c r="B155" s="36">
        <v>63095</v>
      </c>
      <c r="C155" s="36"/>
      <c r="D155" s="48" t="s">
        <v>103</v>
      </c>
      <c r="E155" s="52">
        <f>E156+E158</f>
        <v>85000</v>
      </c>
      <c r="F155" s="49">
        <f>F156+F158</f>
        <v>15000</v>
      </c>
      <c r="G155" s="5"/>
      <c r="H155" s="6"/>
      <c r="I155" s="6"/>
    </row>
    <row r="156" spans="1:9" s="88" customFormat="1" ht="13.5">
      <c r="A156" s="83"/>
      <c r="B156" s="84"/>
      <c r="C156" s="84"/>
      <c r="D156" s="38" t="s">
        <v>19</v>
      </c>
      <c r="E156" s="39">
        <f>E157</f>
        <v>10000</v>
      </c>
      <c r="F156" s="40">
        <f>F157</f>
        <v>5000</v>
      </c>
      <c r="G156" s="85"/>
      <c r="H156" s="86"/>
      <c r="I156" s="87"/>
    </row>
    <row r="157" spans="1:9" s="3" customFormat="1" ht="39" customHeight="1">
      <c r="A157" s="43"/>
      <c r="B157" s="43"/>
      <c r="C157" s="44" t="s">
        <v>64</v>
      </c>
      <c r="D157" s="45" t="s">
        <v>63</v>
      </c>
      <c r="E157" s="46">
        <v>10000</v>
      </c>
      <c r="F157" s="47">
        <v>5000</v>
      </c>
      <c r="G157" s="5"/>
      <c r="H157" s="6"/>
      <c r="I157" s="6"/>
    </row>
    <row r="158" spans="1:9" s="54" customFormat="1" ht="13.5" customHeight="1">
      <c r="A158" s="43"/>
      <c r="B158" s="43"/>
      <c r="C158" s="44"/>
      <c r="D158" s="38" t="s">
        <v>40</v>
      </c>
      <c r="E158" s="39">
        <f>SUM(E159)</f>
        <v>75000</v>
      </c>
      <c r="F158" s="40">
        <f>SUM(F159)</f>
        <v>10000</v>
      </c>
      <c r="G158" s="5"/>
      <c r="H158" s="6"/>
      <c r="I158" s="53"/>
    </row>
    <row r="159" spans="1:9" s="3" customFormat="1" ht="66.75" customHeight="1">
      <c r="A159" s="43"/>
      <c r="B159" s="43"/>
      <c r="C159" s="44" t="s">
        <v>71</v>
      </c>
      <c r="D159" s="45" t="s">
        <v>70</v>
      </c>
      <c r="E159" s="46">
        <v>75000</v>
      </c>
      <c r="F159" s="47">
        <v>10000</v>
      </c>
      <c r="G159" s="5"/>
      <c r="H159" s="6"/>
      <c r="I159" s="6"/>
    </row>
    <row r="160" spans="1:9" s="27" customFormat="1">
      <c r="A160" s="64">
        <v>700</v>
      </c>
      <c r="B160" s="64"/>
      <c r="C160" s="64"/>
      <c r="D160" s="65" t="s">
        <v>109</v>
      </c>
      <c r="E160" s="66">
        <f>SUM(E161,E169)</f>
        <v>11296633</v>
      </c>
      <c r="F160" s="67">
        <f>SUM(F161,F169)</f>
        <v>10455345</v>
      </c>
      <c r="G160" s="5"/>
      <c r="H160" s="26"/>
      <c r="I160" s="26"/>
    </row>
    <row r="161" spans="1:9" s="3" customFormat="1">
      <c r="A161" s="43"/>
      <c r="B161" s="28">
        <v>70005</v>
      </c>
      <c r="C161" s="28"/>
      <c r="D161" s="30" t="s">
        <v>110</v>
      </c>
      <c r="E161" s="31">
        <f>E162+E167</f>
        <v>11290633</v>
      </c>
      <c r="F161" s="32">
        <f>F162+F167</f>
        <v>10440345</v>
      </c>
      <c r="G161" s="5"/>
      <c r="H161" s="6"/>
      <c r="I161" s="6"/>
    </row>
    <row r="162" spans="1:9" s="51" customFormat="1" ht="13.5">
      <c r="A162" s="43"/>
      <c r="B162" s="36"/>
      <c r="C162" s="36"/>
      <c r="D162" s="38" t="s">
        <v>19</v>
      </c>
      <c r="E162" s="39">
        <f>SUM(E163:E166)</f>
        <v>1025800</v>
      </c>
      <c r="F162" s="40">
        <f>SUM(F163:F166)</f>
        <v>282000</v>
      </c>
      <c r="G162" s="5"/>
      <c r="H162" s="6"/>
      <c r="I162" s="50"/>
    </row>
    <row r="163" spans="1:9" s="3" customFormat="1" ht="25.5">
      <c r="A163" s="43"/>
      <c r="B163" s="43"/>
      <c r="C163" s="44" t="s">
        <v>111</v>
      </c>
      <c r="D163" s="45" t="s">
        <v>112</v>
      </c>
      <c r="E163" s="46">
        <v>105800</v>
      </c>
      <c r="F163" s="47">
        <v>135000</v>
      </c>
      <c r="G163" s="5"/>
      <c r="H163" s="6"/>
      <c r="I163" s="6"/>
    </row>
    <row r="164" spans="1:9" s="3" customFormat="1" ht="50.25" customHeight="1">
      <c r="A164" s="43"/>
      <c r="B164" s="43"/>
      <c r="C164" s="44" t="s">
        <v>23</v>
      </c>
      <c r="D164" s="45" t="s">
        <v>24</v>
      </c>
      <c r="E164" s="46">
        <v>125000</v>
      </c>
      <c r="F164" s="47">
        <v>122000</v>
      </c>
      <c r="G164" s="5"/>
      <c r="H164" s="6" t="s">
        <v>113</v>
      </c>
      <c r="I164" s="6"/>
    </row>
    <row r="165" spans="1:9" s="3" customFormat="1">
      <c r="A165" s="43"/>
      <c r="B165" s="43"/>
      <c r="C165" s="44" t="s">
        <v>25</v>
      </c>
      <c r="D165" s="45" t="s">
        <v>26</v>
      </c>
      <c r="E165" s="47">
        <v>25000</v>
      </c>
      <c r="F165" s="47">
        <v>25000</v>
      </c>
      <c r="G165" s="5"/>
      <c r="H165" s="6"/>
      <c r="I165" s="6"/>
    </row>
    <row r="166" spans="1:9" s="3" customFormat="1" ht="25.5" customHeight="1">
      <c r="A166" s="43"/>
      <c r="B166" s="43"/>
      <c r="C166" s="44" t="s">
        <v>114</v>
      </c>
      <c r="D166" s="80" t="s">
        <v>104</v>
      </c>
      <c r="E166" s="46">
        <v>770000</v>
      </c>
      <c r="F166" s="47">
        <v>0</v>
      </c>
      <c r="G166" s="5"/>
      <c r="H166" s="6"/>
      <c r="I166" s="6"/>
    </row>
    <row r="167" spans="1:9" s="54" customFormat="1" ht="13.5">
      <c r="A167" s="43"/>
      <c r="B167" s="43"/>
      <c r="C167" s="44"/>
      <c r="D167" s="38" t="s">
        <v>40</v>
      </c>
      <c r="E167" s="39">
        <f>SUM(E168)</f>
        <v>10264833</v>
      </c>
      <c r="F167" s="40">
        <f>SUM(F168)</f>
        <v>10158345</v>
      </c>
      <c r="G167" s="5"/>
      <c r="H167" s="6"/>
      <c r="I167" s="53"/>
    </row>
    <row r="168" spans="1:9" s="3" customFormat="1" ht="29.25" customHeight="1">
      <c r="A168" s="43"/>
      <c r="B168" s="43"/>
      <c r="C168" s="44" t="s">
        <v>115</v>
      </c>
      <c r="D168" s="45" t="s">
        <v>116</v>
      </c>
      <c r="E168" s="46">
        <v>10264833</v>
      </c>
      <c r="F168" s="47">
        <v>10158345</v>
      </c>
      <c r="G168" s="5"/>
      <c r="H168" s="6"/>
      <c r="I168" s="6"/>
    </row>
    <row r="169" spans="1:9" s="3" customFormat="1">
      <c r="A169" s="43"/>
      <c r="B169" s="36">
        <v>70095</v>
      </c>
      <c r="C169" s="36"/>
      <c r="D169" s="48" t="s">
        <v>103</v>
      </c>
      <c r="E169" s="49">
        <f>SUM(E170,E172)</f>
        <v>6000</v>
      </c>
      <c r="F169" s="49">
        <f>SUM(F170,F172)</f>
        <v>15000</v>
      </c>
      <c r="G169" s="5"/>
      <c r="H169" s="6"/>
      <c r="I169" s="6"/>
    </row>
    <row r="170" spans="1:9" s="88" customFormat="1" ht="13.5">
      <c r="A170" s="83"/>
      <c r="B170" s="84"/>
      <c r="C170" s="84"/>
      <c r="D170" s="38" t="s">
        <v>19</v>
      </c>
      <c r="E170" s="39">
        <f>E171</f>
        <v>1000</v>
      </c>
      <c r="F170" s="40">
        <f>F171</f>
        <v>5000</v>
      </c>
      <c r="G170" s="85"/>
      <c r="H170" s="86"/>
      <c r="I170" s="87"/>
    </row>
    <row r="171" spans="1:9" s="3" customFormat="1" ht="39" customHeight="1">
      <c r="A171" s="59"/>
      <c r="B171" s="59"/>
      <c r="C171" s="60" t="s">
        <v>64</v>
      </c>
      <c r="D171" s="61" t="s">
        <v>63</v>
      </c>
      <c r="E171" s="62">
        <v>1000</v>
      </c>
      <c r="F171" s="63">
        <v>5000</v>
      </c>
      <c r="G171" s="5"/>
      <c r="H171" s="6"/>
      <c r="I171" s="6"/>
    </row>
    <row r="172" spans="1:9" s="54" customFormat="1" ht="13.5" customHeight="1">
      <c r="A172" s="43"/>
      <c r="B172" s="43"/>
      <c r="C172" s="44"/>
      <c r="D172" s="38" t="s">
        <v>40</v>
      </c>
      <c r="E172" s="39">
        <f>SUM(E173)</f>
        <v>5000</v>
      </c>
      <c r="F172" s="40">
        <f>SUM(F173)</f>
        <v>10000</v>
      </c>
      <c r="G172" s="5"/>
      <c r="H172" s="6"/>
      <c r="I172" s="53"/>
    </row>
    <row r="173" spans="1:9" s="3" customFormat="1" ht="66.75" customHeight="1">
      <c r="A173" s="59"/>
      <c r="B173" s="59"/>
      <c r="C173" s="60" t="s">
        <v>71</v>
      </c>
      <c r="D173" s="61" t="s">
        <v>70</v>
      </c>
      <c r="E173" s="62">
        <v>5000</v>
      </c>
      <c r="F173" s="63">
        <v>10000</v>
      </c>
      <c r="G173" s="5"/>
      <c r="H173" s="6"/>
      <c r="I173" s="6"/>
    </row>
    <row r="174" spans="1:9" s="27" customFormat="1">
      <c r="A174" s="64">
        <v>710</v>
      </c>
      <c r="B174" s="64"/>
      <c r="C174" s="64"/>
      <c r="D174" s="65" t="s">
        <v>117</v>
      </c>
      <c r="E174" s="67">
        <f>SUM(E175,E180,E183,E186)</f>
        <v>342150</v>
      </c>
      <c r="F174" s="67">
        <f>SUM(F175,F180,F183,F186)</f>
        <v>292500</v>
      </c>
      <c r="G174" s="5"/>
      <c r="H174" s="26"/>
      <c r="I174" s="26"/>
    </row>
    <row r="175" spans="1:9" s="35" customFormat="1">
      <c r="A175" s="28"/>
      <c r="B175" s="28">
        <v>71003</v>
      </c>
      <c r="C175" s="28"/>
      <c r="D175" s="30" t="s">
        <v>118</v>
      </c>
      <c r="E175" s="31">
        <f>SUM(E176)</f>
        <v>32150</v>
      </c>
      <c r="F175" s="32">
        <f>SUM(F176)</f>
        <v>25500</v>
      </c>
      <c r="G175" s="33"/>
      <c r="H175" s="34"/>
      <c r="I175" s="34"/>
    </row>
    <row r="176" spans="1:9" s="51" customFormat="1" ht="13.5">
      <c r="A176" s="43"/>
      <c r="B176" s="36"/>
      <c r="C176" s="36"/>
      <c r="D176" s="38" t="s">
        <v>19</v>
      </c>
      <c r="E176" s="39">
        <f>SUM(E177:E179)</f>
        <v>32150</v>
      </c>
      <c r="F176" s="40">
        <f>SUM(F177:F179)</f>
        <v>25500</v>
      </c>
      <c r="G176" s="5"/>
      <c r="H176" s="6"/>
      <c r="I176" s="50"/>
    </row>
    <row r="177" spans="1:9" s="51" customFormat="1">
      <c r="A177" s="43"/>
      <c r="B177" s="36"/>
      <c r="C177" s="44" t="s">
        <v>25</v>
      </c>
      <c r="D177" s="45" t="s">
        <v>26</v>
      </c>
      <c r="E177" s="46">
        <v>25000</v>
      </c>
      <c r="F177" s="47">
        <v>15000</v>
      </c>
      <c r="G177" s="5"/>
      <c r="H177" s="6"/>
      <c r="I177" s="50"/>
    </row>
    <row r="178" spans="1:9" s="3" customFormat="1">
      <c r="A178" s="43"/>
      <c r="B178" s="43"/>
      <c r="C178" s="44" t="s">
        <v>27</v>
      </c>
      <c r="D178" s="45" t="s">
        <v>28</v>
      </c>
      <c r="E178" s="46">
        <v>6500</v>
      </c>
      <c r="F178" s="47">
        <v>10000</v>
      </c>
      <c r="G178" s="5"/>
      <c r="H178" s="6"/>
      <c r="I178" s="6"/>
    </row>
    <row r="179" spans="1:9" s="3" customFormat="1">
      <c r="A179" s="43"/>
      <c r="B179" s="43"/>
      <c r="C179" s="44" t="s">
        <v>29</v>
      </c>
      <c r="D179" s="45" t="s">
        <v>30</v>
      </c>
      <c r="E179" s="46">
        <v>650</v>
      </c>
      <c r="F179" s="47">
        <v>500</v>
      </c>
      <c r="G179" s="5"/>
      <c r="H179" s="6"/>
      <c r="I179" s="6"/>
    </row>
    <row r="180" spans="1:9" s="35" customFormat="1" ht="17.25" customHeight="1">
      <c r="A180" s="36"/>
      <c r="B180" s="36">
        <v>71005</v>
      </c>
      <c r="C180" s="36"/>
      <c r="D180" s="48" t="s">
        <v>119</v>
      </c>
      <c r="E180" s="52">
        <f>E181</f>
        <v>0</v>
      </c>
      <c r="F180" s="49">
        <f>F181</f>
        <v>2000</v>
      </c>
      <c r="G180" s="33"/>
      <c r="H180" s="34"/>
      <c r="I180" s="34"/>
    </row>
    <row r="181" spans="1:9" s="51" customFormat="1" ht="12.75" customHeight="1">
      <c r="A181" s="43"/>
      <c r="B181" s="36"/>
      <c r="C181" s="36"/>
      <c r="D181" s="38" t="s">
        <v>19</v>
      </c>
      <c r="E181" s="39">
        <f>SUM(E182:E182)</f>
        <v>0</v>
      </c>
      <c r="F181" s="40">
        <f>SUM(F182:F182)</f>
        <v>2000</v>
      </c>
      <c r="G181" s="5"/>
      <c r="H181" s="6"/>
      <c r="I181" s="50"/>
    </row>
    <row r="182" spans="1:9" s="3" customFormat="1" ht="39.75" customHeight="1">
      <c r="A182" s="43"/>
      <c r="B182" s="43"/>
      <c r="C182" s="43">
        <v>2210</v>
      </c>
      <c r="D182" s="45" t="s">
        <v>20</v>
      </c>
      <c r="E182" s="46">
        <v>0</v>
      </c>
      <c r="F182" s="47">
        <v>2000</v>
      </c>
      <c r="G182" s="5"/>
      <c r="H182" s="6"/>
      <c r="I182" s="6"/>
    </row>
    <row r="183" spans="1:9" s="35" customFormat="1" ht="17.25" customHeight="1">
      <c r="A183" s="36"/>
      <c r="B183" s="36">
        <v>71013</v>
      </c>
      <c r="C183" s="36"/>
      <c r="D183" s="48" t="s">
        <v>120</v>
      </c>
      <c r="E183" s="52">
        <f>E184</f>
        <v>250000</v>
      </c>
      <c r="F183" s="49">
        <f>F184</f>
        <v>200000</v>
      </c>
      <c r="G183" s="33"/>
      <c r="H183" s="34"/>
      <c r="I183" s="34"/>
    </row>
    <row r="184" spans="1:9" s="51" customFormat="1" ht="12.75" customHeight="1">
      <c r="A184" s="43"/>
      <c r="B184" s="36"/>
      <c r="C184" s="36"/>
      <c r="D184" s="38" t="s">
        <v>19</v>
      </c>
      <c r="E184" s="39">
        <f>SUM(E185:E185)</f>
        <v>250000</v>
      </c>
      <c r="F184" s="40">
        <f>SUM(F185:F185)</f>
        <v>200000</v>
      </c>
      <c r="G184" s="5"/>
      <c r="H184" s="6"/>
      <c r="I184" s="50"/>
    </row>
    <row r="185" spans="1:9" s="3" customFormat="1" ht="39.75" customHeight="1">
      <c r="A185" s="43"/>
      <c r="B185" s="43"/>
      <c r="C185" s="43">
        <v>2210</v>
      </c>
      <c r="D185" s="45" t="s">
        <v>20</v>
      </c>
      <c r="E185" s="46">
        <v>250000</v>
      </c>
      <c r="F185" s="47">
        <v>200000</v>
      </c>
      <c r="G185" s="5"/>
      <c r="H185" s="6"/>
      <c r="I185" s="6"/>
    </row>
    <row r="186" spans="1:9" s="35" customFormat="1" ht="17.25" customHeight="1">
      <c r="A186" s="36"/>
      <c r="B186" s="36">
        <v>71014</v>
      </c>
      <c r="C186" s="36"/>
      <c r="D186" s="48" t="s">
        <v>121</v>
      </c>
      <c r="E186" s="52">
        <f>E187</f>
        <v>60000</v>
      </c>
      <c r="F186" s="49">
        <f>F187</f>
        <v>65000</v>
      </c>
      <c r="G186" s="33"/>
      <c r="H186" s="34"/>
      <c r="I186" s="34"/>
    </row>
    <row r="187" spans="1:9" s="51" customFormat="1" ht="12.75" customHeight="1">
      <c r="A187" s="43"/>
      <c r="B187" s="36"/>
      <c r="C187" s="36"/>
      <c r="D187" s="38" t="s">
        <v>19</v>
      </c>
      <c r="E187" s="39">
        <f>SUM(E188)</f>
        <v>60000</v>
      </c>
      <c r="F187" s="40">
        <f>SUM(F188)</f>
        <v>65000</v>
      </c>
      <c r="G187" s="5"/>
      <c r="H187" s="6"/>
      <c r="I187" s="50"/>
    </row>
    <row r="188" spans="1:9" s="3" customFormat="1" ht="14.25" customHeight="1">
      <c r="A188" s="59"/>
      <c r="B188" s="77"/>
      <c r="C188" s="60" t="s">
        <v>25</v>
      </c>
      <c r="D188" s="61" t="s">
        <v>26</v>
      </c>
      <c r="E188" s="62">
        <v>60000</v>
      </c>
      <c r="F188" s="63">
        <v>65000</v>
      </c>
      <c r="G188" s="5"/>
      <c r="H188" s="6"/>
      <c r="I188" s="6"/>
    </row>
    <row r="189" spans="1:9" s="27" customFormat="1">
      <c r="A189" s="64">
        <v>750</v>
      </c>
      <c r="B189" s="64"/>
      <c r="C189" s="64"/>
      <c r="D189" s="65" t="s">
        <v>122</v>
      </c>
      <c r="E189" s="66">
        <f>SUM(E194,E198,E230,E225,E190,E217,E221)</f>
        <v>14710934</v>
      </c>
      <c r="F189" s="67">
        <f>SUM(F194,F198,F230,F225,F190,F217,F221)</f>
        <v>12941595</v>
      </c>
      <c r="G189" s="5"/>
      <c r="H189" s="26"/>
      <c r="I189" s="26"/>
    </row>
    <row r="190" spans="1:9" s="92" customFormat="1">
      <c r="A190" s="89"/>
      <c r="B190" s="28">
        <v>75001</v>
      </c>
      <c r="C190" s="28"/>
      <c r="D190" s="30" t="s">
        <v>123</v>
      </c>
      <c r="E190" s="31">
        <f>SUM(E191,)</f>
        <v>772876</v>
      </c>
      <c r="F190" s="32">
        <f>SUM(F191,)</f>
        <v>617390</v>
      </c>
      <c r="G190" s="90"/>
      <c r="H190" s="91"/>
      <c r="I190" s="91"/>
    </row>
    <row r="191" spans="1:9" s="94" customFormat="1" ht="13.5">
      <c r="A191" s="89"/>
      <c r="B191" s="36"/>
      <c r="C191" s="36"/>
      <c r="D191" s="38" t="s">
        <v>19</v>
      </c>
      <c r="E191" s="39">
        <f>SUM(E192:E193)</f>
        <v>772876</v>
      </c>
      <c r="F191" s="40">
        <f>SUM(F192:F193)</f>
        <v>617390</v>
      </c>
      <c r="G191" s="90"/>
      <c r="H191" s="91"/>
      <c r="I191" s="93"/>
    </row>
    <row r="192" spans="1:9" s="99" customFormat="1" ht="39" customHeight="1">
      <c r="A192" s="95"/>
      <c r="B192" s="43"/>
      <c r="C192" s="43">
        <v>2008</v>
      </c>
      <c r="D192" s="45" t="s">
        <v>42</v>
      </c>
      <c r="E192" s="46">
        <v>656945</v>
      </c>
      <c r="F192" s="96">
        <v>524780</v>
      </c>
      <c r="G192" s="97"/>
      <c r="H192" s="98"/>
      <c r="I192" s="98"/>
    </row>
    <row r="193" spans="1:12" s="99" customFormat="1" ht="41.25" customHeight="1">
      <c r="A193" s="95"/>
      <c r="B193" s="95"/>
      <c r="C193" s="43">
        <v>2009</v>
      </c>
      <c r="D193" s="45" t="s">
        <v>42</v>
      </c>
      <c r="E193" s="46">
        <v>115931</v>
      </c>
      <c r="F193" s="96">
        <v>92610</v>
      </c>
      <c r="G193" s="97"/>
      <c r="H193" s="98"/>
      <c r="I193" s="98"/>
    </row>
    <row r="194" spans="1:12" s="92" customFormat="1">
      <c r="A194" s="89"/>
      <c r="B194" s="36">
        <v>75011</v>
      </c>
      <c r="C194" s="36"/>
      <c r="D194" s="48" t="s">
        <v>124</v>
      </c>
      <c r="E194" s="52">
        <f>SUM(E195)</f>
        <v>590000</v>
      </c>
      <c r="F194" s="49">
        <f>SUM(F195)</f>
        <v>554000</v>
      </c>
      <c r="G194" s="90"/>
      <c r="H194" s="91"/>
      <c r="I194" s="91"/>
    </row>
    <row r="195" spans="1:12" s="94" customFormat="1" ht="13.5">
      <c r="A195" s="89"/>
      <c r="B195" s="36"/>
      <c r="C195" s="36"/>
      <c r="D195" s="38" t="s">
        <v>19</v>
      </c>
      <c r="E195" s="39">
        <f>SUM(E196:E197)</f>
        <v>590000</v>
      </c>
      <c r="F195" s="40">
        <f>SUM(F196:F197)</f>
        <v>554000</v>
      </c>
      <c r="G195" s="90"/>
      <c r="H195" s="91"/>
      <c r="I195" s="93"/>
    </row>
    <row r="196" spans="1:12" s="99" customFormat="1" ht="40.5" customHeight="1">
      <c r="A196" s="95"/>
      <c r="B196" s="43"/>
      <c r="C196" s="43">
        <v>2210</v>
      </c>
      <c r="D196" s="45" t="s">
        <v>20</v>
      </c>
      <c r="E196" s="46">
        <v>514000</v>
      </c>
      <c r="F196" s="47">
        <v>534000</v>
      </c>
      <c r="G196" s="97"/>
      <c r="H196" s="98"/>
      <c r="I196" s="98"/>
    </row>
    <row r="197" spans="1:12" s="99" customFormat="1" ht="27" customHeight="1">
      <c r="A197" s="95"/>
      <c r="B197" s="43"/>
      <c r="C197" s="43">
        <v>2230</v>
      </c>
      <c r="D197" s="45" t="s">
        <v>68</v>
      </c>
      <c r="E197" s="46">
        <v>76000</v>
      </c>
      <c r="F197" s="47">
        <v>20000</v>
      </c>
      <c r="G197" s="97"/>
      <c r="H197" s="98"/>
      <c r="I197" s="98"/>
      <c r="L197" s="99" t="s">
        <v>125</v>
      </c>
    </row>
    <row r="198" spans="1:12" s="92" customFormat="1">
      <c r="A198" s="36"/>
      <c r="B198" s="36">
        <v>75018</v>
      </c>
      <c r="C198" s="36"/>
      <c r="D198" s="48" t="s">
        <v>126</v>
      </c>
      <c r="E198" s="52">
        <f>SUM(E199+E214)</f>
        <v>11210197</v>
      </c>
      <c r="F198" s="49">
        <f>SUM(F199+F214)</f>
        <v>9610325</v>
      </c>
      <c r="G198" s="90"/>
      <c r="H198" s="91"/>
      <c r="I198" s="91"/>
    </row>
    <row r="199" spans="1:12" s="94" customFormat="1" ht="13.5">
      <c r="A199" s="36"/>
      <c r="B199" s="36"/>
      <c r="C199" s="36"/>
      <c r="D199" s="38" t="s">
        <v>19</v>
      </c>
      <c r="E199" s="40">
        <f>SUM(E200:E213)</f>
        <v>11145739</v>
      </c>
      <c r="F199" s="40">
        <f>SUM(F200:F213)</f>
        <v>9542325</v>
      </c>
      <c r="G199" s="90"/>
      <c r="H199" s="91"/>
      <c r="I199" s="93"/>
    </row>
    <row r="200" spans="1:12" s="99" customFormat="1">
      <c r="A200" s="43"/>
      <c r="B200" s="43"/>
      <c r="C200" s="44" t="s">
        <v>127</v>
      </c>
      <c r="D200" s="45" t="s">
        <v>128</v>
      </c>
      <c r="E200" s="46">
        <v>73000</v>
      </c>
      <c r="F200" s="47">
        <v>80000</v>
      </c>
      <c r="G200" s="97"/>
      <c r="H200" s="98"/>
      <c r="I200" s="98"/>
    </row>
    <row r="201" spans="1:12" s="99" customFormat="1">
      <c r="A201" s="43"/>
      <c r="B201" s="43"/>
      <c r="C201" s="44" t="s">
        <v>33</v>
      </c>
      <c r="D201" s="45" t="s">
        <v>34</v>
      </c>
      <c r="E201" s="46">
        <v>2000</v>
      </c>
      <c r="F201" s="47">
        <v>2500</v>
      </c>
      <c r="G201" s="97"/>
      <c r="H201" s="98"/>
      <c r="I201" s="98"/>
    </row>
    <row r="202" spans="1:12" s="99" customFormat="1" ht="42" customHeight="1">
      <c r="A202" s="43"/>
      <c r="B202" s="43"/>
      <c r="C202" s="44" t="s">
        <v>62</v>
      </c>
      <c r="D202" s="45" t="s">
        <v>63</v>
      </c>
      <c r="E202" s="46">
        <v>1500</v>
      </c>
      <c r="F202" s="47">
        <v>0</v>
      </c>
      <c r="G202" s="97"/>
      <c r="H202" s="98"/>
      <c r="I202" s="98"/>
    </row>
    <row r="203" spans="1:12" s="99" customFormat="1" ht="40.5" customHeight="1">
      <c r="A203" s="43"/>
      <c r="B203" s="43"/>
      <c r="C203" s="44" t="s">
        <v>64</v>
      </c>
      <c r="D203" s="45" t="s">
        <v>63</v>
      </c>
      <c r="E203" s="46">
        <v>500</v>
      </c>
      <c r="F203" s="47">
        <v>2000</v>
      </c>
      <c r="G203" s="97"/>
      <c r="H203" s="98"/>
      <c r="I203" s="98"/>
    </row>
    <row r="204" spans="1:12" s="99" customFormat="1">
      <c r="A204" s="43"/>
      <c r="B204" s="43"/>
      <c r="C204" s="44" t="s">
        <v>27</v>
      </c>
      <c r="D204" s="45" t="s">
        <v>28</v>
      </c>
      <c r="E204" s="46">
        <v>2922128</v>
      </c>
      <c r="F204" s="47">
        <f>500</f>
        <v>500</v>
      </c>
      <c r="G204" s="97"/>
      <c r="H204" s="98"/>
      <c r="I204" s="98"/>
    </row>
    <row r="205" spans="1:12" s="99" customFormat="1">
      <c r="A205" s="43"/>
      <c r="B205" s="43"/>
      <c r="C205" s="44" t="s">
        <v>29</v>
      </c>
      <c r="D205" s="100" t="s">
        <v>30</v>
      </c>
      <c r="E205" s="46">
        <v>2936</v>
      </c>
      <c r="F205" s="47">
        <v>0</v>
      </c>
      <c r="G205" s="97"/>
      <c r="H205" s="98"/>
      <c r="I205" s="98"/>
    </row>
    <row r="206" spans="1:12" s="99" customFormat="1">
      <c r="A206" s="59"/>
      <c r="B206" s="59"/>
      <c r="C206" s="60" t="s">
        <v>65</v>
      </c>
      <c r="D206" s="101" t="s">
        <v>30</v>
      </c>
      <c r="E206" s="62">
        <v>800</v>
      </c>
      <c r="F206" s="63">
        <v>0</v>
      </c>
      <c r="G206" s="97"/>
      <c r="H206" s="98"/>
      <c r="I206" s="98"/>
    </row>
    <row r="207" spans="1:12" s="99" customFormat="1" ht="39" customHeight="1">
      <c r="A207" s="43"/>
      <c r="B207" s="43"/>
      <c r="C207" s="44" t="s">
        <v>56</v>
      </c>
      <c r="D207" s="45" t="s">
        <v>42</v>
      </c>
      <c r="E207" s="46">
        <v>6600000</v>
      </c>
      <c r="F207" s="102">
        <f>14304450-6361000</f>
        <v>7943450</v>
      </c>
      <c r="G207" s="97"/>
      <c r="H207" s="98"/>
      <c r="I207" s="98"/>
    </row>
    <row r="208" spans="1:12" s="99" customFormat="1" ht="39" customHeight="1">
      <c r="A208" s="43"/>
      <c r="B208" s="43"/>
      <c r="C208" s="44" t="s">
        <v>57</v>
      </c>
      <c r="D208" s="45" t="s">
        <v>42</v>
      </c>
      <c r="E208" s="46">
        <v>184875</v>
      </c>
      <c r="F208" s="102">
        <v>184875</v>
      </c>
      <c r="G208" s="97"/>
      <c r="H208" s="98"/>
      <c r="I208" s="98"/>
    </row>
    <row r="209" spans="1:9" s="99" customFormat="1" ht="39" customHeight="1">
      <c r="A209" s="43"/>
      <c r="B209" s="43"/>
      <c r="C209" s="44" t="s">
        <v>129</v>
      </c>
      <c r="D209" s="45" t="s">
        <v>107</v>
      </c>
      <c r="E209" s="46">
        <v>120000</v>
      </c>
      <c r="F209" s="47">
        <v>120000</v>
      </c>
      <c r="G209" s="97"/>
      <c r="H209" s="98"/>
      <c r="I209" s="98"/>
    </row>
    <row r="210" spans="1:9" s="99" customFormat="1" ht="37.5" customHeight="1">
      <c r="A210" s="43"/>
      <c r="B210" s="43"/>
      <c r="C210" s="44" t="s">
        <v>98</v>
      </c>
      <c r="D210" s="45" t="s">
        <v>99</v>
      </c>
      <c r="E210" s="46">
        <v>60000</v>
      </c>
      <c r="F210" s="47">
        <v>60000</v>
      </c>
      <c r="G210" s="97"/>
      <c r="H210" s="98"/>
      <c r="I210" s="98"/>
    </row>
    <row r="211" spans="1:9" s="99" customFormat="1" ht="40.5" customHeight="1">
      <c r="A211" s="43"/>
      <c r="B211" s="43"/>
      <c r="C211" s="44" t="s">
        <v>130</v>
      </c>
      <c r="D211" s="45" t="s">
        <v>131</v>
      </c>
      <c r="E211" s="46">
        <v>1160000</v>
      </c>
      <c r="F211" s="47">
        <v>1124000</v>
      </c>
      <c r="G211" s="97"/>
      <c r="H211" s="98"/>
      <c r="I211" s="98"/>
    </row>
    <row r="212" spans="1:9" s="99" customFormat="1" ht="40.5" customHeight="1">
      <c r="A212" s="43"/>
      <c r="B212" s="43"/>
      <c r="C212" s="44" t="s">
        <v>77</v>
      </c>
      <c r="D212" s="69" t="s">
        <v>76</v>
      </c>
      <c r="E212" s="46">
        <v>15000</v>
      </c>
      <c r="F212" s="47">
        <v>20000</v>
      </c>
      <c r="G212" s="97"/>
      <c r="H212" s="98"/>
      <c r="I212" s="98"/>
    </row>
    <row r="213" spans="1:9" s="99" customFormat="1" ht="40.5" customHeight="1">
      <c r="A213" s="43"/>
      <c r="B213" s="43"/>
      <c r="C213" s="44" t="s">
        <v>78</v>
      </c>
      <c r="D213" s="69" t="s">
        <v>76</v>
      </c>
      <c r="E213" s="46">
        <v>3000</v>
      </c>
      <c r="F213" s="47">
        <v>5000</v>
      </c>
      <c r="G213" s="97"/>
      <c r="H213" s="98"/>
      <c r="I213" s="98"/>
    </row>
    <row r="214" spans="1:9" s="105" customFormat="1" ht="13.5" customHeight="1">
      <c r="A214" s="43"/>
      <c r="B214" s="43"/>
      <c r="C214" s="43"/>
      <c r="D214" s="103" t="s">
        <v>40</v>
      </c>
      <c r="E214" s="39">
        <f>SUM(E215:E216)</f>
        <v>64458</v>
      </c>
      <c r="F214" s="40">
        <f>SUM(F215:F216)</f>
        <v>68000</v>
      </c>
      <c r="G214" s="97"/>
      <c r="H214" s="98"/>
      <c r="I214" s="104"/>
    </row>
    <row r="215" spans="1:9" s="99" customFormat="1" ht="40.5" customHeight="1">
      <c r="A215" s="43"/>
      <c r="B215" s="43"/>
      <c r="C215" s="43">
        <v>6208</v>
      </c>
      <c r="D215" s="55" t="s">
        <v>42</v>
      </c>
      <c r="E215" s="46">
        <v>30000</v>
      </c>
      <c r="F215" s="47">
        <v>68000</v>
      </c>
      <c r="G215" s="97"/>
      <c r="H215" s="98"/>
      <c r="I215" s="98"/>
    </row>
    <row r="216" spans="1:9" s="99" customFormat="1" ht="28.5" customHeight="1">
      <c r="A216" s="43"/>
      <c r="B216" s="43"/>
      <c r="C216" s="43">
        <v>6680</v>
      </c>
      <c r="D216" s="106" t="s">
        <v>104</v>
      </c>
      <c r="E216" s="46">
        <v>34458</v>
      </c>
      <c r="F216" s="47">
        <v>0</v>
      </c>
      <c r="G216" s="97"/>
      <c r="H216" s="98"/>
      <c r="I216" s="98"/>
    </row>
    <row r="217" spans="1:9" s="92" customFormat="1" ht="15" customHeight="1">
      <c r="A217" s="36"/>
      <c r="B217" s="36">
        <v>75046</v>
      </c>
      <c r="C217" s="36"/>
      <c r="D217" s="48" t="s">
        <v>132</v>
      </c>
      <c r="E217" s="52">
        <f>SUM(E218)</f>
        <v>5044</v>
      </c>
      <c r="F217" s="49">
        <f>SUM(F218)</f>
        <v>4447</v>
      </c>
      <c r="G217" s="90"/>
      <c r="H217" s="91"/>
      <c r="I217" s="91"/>
    </row>
    <row r="218" spans="1:9" s="94" customFormat="1" ht="12" customHeight="1">
      <c r="A218" s="36"/>
      <c r="B218" s="36"/>
      <c r="C218" s="36"/>
      <c r="D218" s="38" t="s">
        <v>19</v>
      </c>
      <c r="E218" s="39">
        <f>SUM(E219:E220)</f>
        <v>5044</v>
      </c>
      <c r="F218" s="40">
        <f>SUM(F219:F220)</f>
        <v>4447</v>
      </c>
      <c r="G218" s="90"/>
      <c r="H218" s="91"/>
      <c r="I218" s="93"/>
    </row>
    <row r="219" spans="1:9" s="99" customFormat="1">
      <c r="A219" s="43"/>
      <c r="B219" s="43"/>
      <c r="C219" s="44" t="s">
        <v>33</v>
      </c>
      <c r="D219" s="45" t="s">
        <v>34</v>
      </c>
      <c r="E219" s="46">
        <v>4447</v>
      </c>
      <c r="F219" s="47">
        <v>4447</v>
      </c>
      <c r="G219" s="97"/>
      <c r="H219" s="98"/>
      <c r="I219" s="98"/>
    </row>
    <row r="220" spans="1:9" s="99" customFormat="1" ht="42" customHeight="1">
      <c r="A220" s="43"/>
      <c r="B220" s="43"/>
      <c r="C220" s="107">
        <v>2210</v>
      </c>
      <c r="D220" s="69" t="s">
        <v>20</v>
      </c>
      <c r="E220" s="46">
        <v>597</v>
      </c>
      <c r="F220" s="47">
        <v>0</v>
      </c>
      <c r="G220" s="97"/>
      <c r="H220" s="98"/>
      <c r="I220" s="98"/>
    </row>
    <row r="221" spans="1:9" s="92" customFormat="1">
      <c r="A221" s="36"/>
      <c r="B221" s="36">
        <v>75071</v>
      </c>
      <c r="C221" s="36"/>
      <c r="D221" s="48" t="s">
        <v>133</v>
      </c>
      <c r="E221" s="52">
        <f>SUM(E222)</f>
        <v>267773</v>
      </c>
      <c r="F221" s="49">
        <f>SUM(F222)</f>
        <v>394200</v>
      </c>
      <c r="G221" s="97"/>
      <c r="H221" s="91"/>
      <c r="I221" s="91"/>
    </row>
    <row r="222" spans="1:9" s="94" customFormat="1" ht="13.5">
      <c r="A222" s="36"/>
      <c r="B222" s="36"/>
      <c r="C222" s="71"/>
      <c r="D222" s="38" t="s">
        <v>19</v>
      </c>
      <c r="E222" s="39">
        <f>SUM(E223:E224)</f>
        <v>267773</v>
      </c>
      <c r="F222" s="40">
        <f>SUM(F223:F224)</f>
        <v>394200</v>
      </c>
      <c r="G222" s="108"/>
      <c r="H222" s="91"/>
      <c r="I222" s="93"/>
    </row>
    <row r="223" spans="1:9" s="99" customFormat="1" ht="40.5" customHeight="1">
      <c r="A223" s="43"/>
      <c r="B223" s="107"/>
      <c r="C223" s="109" t="s">
        <v>134</v>
      </c>
      <c r="D223" s="45" t="s">
        <v>42</v>
      </c>
      <c r="E223" s="46">
        <v>227608</v>
      </c>
      <c r="F223" s="110">
        <v>335070</v>
      </c>
      <c r="G223" s="97"/>
      <c r="H223" s="98"/>
      <c r="I223" s="98"/>
    </row>
    <row r="224" spans="1:9" s="99" customFormat="1" ht="41.25" customHeight="1">
      <c r="A224" s="43"/>
      <c r="B224" s="107"/>
      <c r="C224" s="111">
        <v>2009</v>
      </c>
      <c r="D224" s="45" t="s">
        <v>42</v>
      </c>
      <c r="E224" s="46">
        <v>40165</v>
      </c>
      <c r="F224" s="110">
        <v>59130</v>
      </c>
      <c r="G224" s="97"/>
      <c r="H224" s="98"/>
      <c r="I224" s="98"/>
    </row>
    <row r="225" spans="1:9" s="92" customFormat="1" ht="12.75" customHeight="1">
      <c r="A225" s="36"/>
      <c r="B225" s="36">
        <v>75075</v>
      </c>
      <c r="C225" s="36"/>
      <c r="D225" s="48" t="s">
        <v>135</v>
      </c>
      <c r="E225" s="52">
        <f>E226</f>
        <v>663685</v>
      </c>
      <c r="F225" s="49">
        <f>F226</f>
        <v>320468</v>
      </c>
      <c r="G225" s="90"/>
      <c r="H225" s="91"/>
      <c r="I225" s="91"/>
    </row>
    <row r="226" spans="1:9" s="94" customFormat="1" ht="12.75" customHeight="1">
      <c r="A226" s="36"/>
      <c r="B226" s="36"/>
      <c r="C226" s="36"/>
      <c r="D226" s="38" t="s">
        <v>19</v>
      </c>
      <c r="E226" s="39">
        <f>SUM(E227:E229)</f>
        <v>663685</v>
      </c>
      <c r="F226" s="40">
        <f>SUM(F227:F229)</f>
        <v>320468</v>
      </c>
      <c r="G226" s="90"/>
      <c r="H226" s="91"/>
      <c r="I226" s="93"/>
    </row>
    <row r="227" spans="1:9" s="99" customFormat="1" ht="40.5" customHeight="1">
      <c r="A227" s="43"/>
      <c r="B227" s="43"/>
      <c r="C227" s="43">
        <v>2007</v>
      </c>
      <c r="D227" s="45" t="s">
        <v>42</v>
      </c>
      <c r="E227" s="46">
        <v>619097</v>
      </c>
      <c r="F227" s="112">
        <v>272398</v>
      </c>
      <c r="G227" s="97"/>
      <c r="H227" s="98"/>
      <c r="I227" s="98"/>
    </row>
    <row r="228" spans="1:9" s="99" customFormat="1" ht="39.75" customHeight="1">
      <c r="A228" s="43"/>
      <c r="B228" s="43"/>
      <c r="C228" s="43">
        <v>2009</v>
      </c>
      <c r="D228" s="45" t="s">
        <v>42</v>
      </c>
      <c r="E228" s="46">
        <v>30127</v>
      </c>
      <c r="F228" s="112">
        <v>48070</v>
      </c>
      <c r="G228" s="97"/>
      <c r="H228" s="98"/>
      <c r="I228" s="98"/>
    </row>
    <row r="229" spans="1:9" s="99" customFormat="1" ht="25.5" customHeight="1">
      <c r="A229" s="43"/>
      <c r="B229" s="43"/>
      <c r="C229" s="43">
        <v>2990</v>
      </c>
      <c r="D229" s="45" t="s">
        <v>104</v>
      </c>
      <c r="E229" s="46">
        <v>14461</v>
      </c>
      <c r="F229" s="47">
        <v>0</v>
      </c>
      <c r="G229" s="97"/>
      <c r="H229" s="98"/>
      <c r="I229" s="98"/>
    </row>
    <row r="230" spans="1:9" s="92" customFormat="1">
      <c r="A230" s="36"/>
      <c r="B230" s="36">
        <v>75095</v>
      </c>
      <c r="C230" s="36"/>
      <c r="D230" s="48" t="s">
        <v>136</v>
      </c>
      <c r="E230" s="52">
        <f>SUM(E231,E236)</f>
        <v>1201359</v>
      </c>
      <c r="F230" s="49">
        <f>SUM(F231,F236)</f>
        <v>1440765</v>
      </c>
      <c r="G230" s="113"/>
      <c r="H230" s="91"/>
      <c r="I230" s="91"/>
    </row>
    <row r="231" spans="1:9" s="94" customFormat="1" ht="13.5">
      <c r="A231" s="36"/>
      <c r="B231" s="36"/>
      <c r="C231" s="36"/>
      <c r="D231" s="38" t="s">
        <v>19</v>
      </c>
      <c r="E231" s="39">
        <f>SUM(E232:E235)</f>
        <v>1191359</v>
      </c>
      <c r="F231" s="40">
        <f>SUM(F232:F235)</f>
        <v>1435665</v>
      </c>
      <c r="G231" s="113"/>
      <c r="H231" s="91"/>
      <c r="I231" s="93"/>
    </row>
    <row r="232" spans="1:9" s="99" customFormat="1">
      <c r="A232" s="43"/>
      <c r="B232" s="43"/>
      <c r="C232" s="44" t="s">
        <v>25</v>
      </c>
      <c r="D232" s="45" t="s">
        <v>26</v>
      </c>
      <c r="E232" s="46">
        <v>4000</v>
      </c>
      <c r="F232" s="47">
        <v>0</v>
      </c>
      <c r="G232" s="114"/>
      <c r="H232" s="98"/>
      <c r="I232" s="98"/>
    </row>
    <row r="233" spans="1:9" s="99" customFormat="1" ht="38.25">
      <c r="A233" s="59"/>
      <c r="B233" s="59"/>
      <c r="C233" s="115" t="s">
        <v>137</v>
      </c>
      <c r="D233" s="61" t="s">
        <v>42</v>
      </c>
      <c r="E233" s="62">
        <v>0</v>
      </c>
      <c r="F233" s="63">
        <v>212500</v>
      </c>
      <c r="G233" s="116"/>
    </row>
    <row r="234" spans="1:9" s="99" customFormat="1" ht="38.25">
      <c r="A234" s="43"/>
      <c r="B234" s="43"/>
      <c r="C234" s="117" t="s">
        <v>56</v>
      </c>
      <c r="D234" s="45" t="s">
        <v>42</v>
      </c>
      <c r="E234" s="46">
        <v>1171889</v>
      </c>
      <c r="F234" s="118">
        <v>1205979</v>
      </c>
      <c r="G234" s="114"/>
      <c r="H234" s="98"/>
      <c r="I234" s="98"/>
    </row>
    <row r="235" spans="1:9" s="99" customFormat="1" ht="38.25">
      <c r="A235" s="43"/>
      <c r="B235" s="43"/>
      <c r="C235" s="117" t="s">
        <v>57</v>
      </c>
      <c r="D235" s="45" t="s">
        <v>42</v>
      </c>
      <c r="E235" s="46">
        <v>15470</v>
      </c>
      <c r="F235" s="118">
        <v>17186</v>
      </c>
      <c r="G235" s="114"/>
      <c r="H235" s="98"/>
      <c r="I235" s="98"/>
    </row>
    <row r="236" spans="1:9" s="54" customFormat="1" ht="13.5">
      <c r="A236" s="43"/>
      <c r="B236" s="43"/>
      <c r="C236" s="43"/>
      <c r="D236" s="38" t="s">
        <v>40</v>
      </c>
      <c r="E236" s="39">
        <f>SUM(E237:E237)</f>
        <v>10000</v>
      </c>
      <c r="F236" s="40">
        <f>SUM(F237:F237)</f>
        <v>5100</v>
      </c>
      <c r="G236" s="114"/>
      <c r="H236" s="6"/>
      <c r="I236" s="53"/>
    </row>
    <row r="237" spans="1:9" s="3" customFormat="1" ht="38.25">
      <c r="A237" s="43"/>
      <c r="B237" s="43"/>
      <c r="C237" s="43">
        <v>6208</v>
      </c>
      <c r="D237" s="45" t="s">
        <v>42</v>
      </c>
      <c r="E237" s="46">
        <v>10000</v>
      </c>
      <c r="F237" s="118">
        <v>5100</v>
      </c>
      <c r="G237" s="114"/>
      <c r="H237" s="6"/>
      <c r="I237" s="6"/>
    </row>
    <row r="238" spans="1:9" s="27" customFormat="1" ht="15.75" customHeight="1">
      <c r="A238" s="64">
        <v>754</v>
      </c>
      <c r="B238" s="64"/>
      <c r="C238" s="64"/>
      <c r="D238" s="65" t="s">
        <v>138</v>
      </c>
      <c r="E238" s="66">
        <f>SUM(E239)</f>
        <v>82000</v>
      </c>
      <c r="F238" s="67">
        <f>SUM(F239)</f>
        <v>0</v>
      </c>
      <c r="G238" s="5"/>
      <c r="H238" s="26"/>
      <c r="I238" s="26"/>
    </row>
    <row r="239" spans="1:9" s="92" customFormat="1">
      <c r="A239" s="36"/>
      <c r="B239" s="28">
        <v>75495</v>
      </c>
      <c r="C239" s="28"/>
      <c r="D239" s="119" t="s">
        <v>103</v>
      </c>
      <c r="E239" s="31">
        <f>SUM(E240)</f>
        <v>82000</v>
      </c>
      <c r="F239" s="32">
        <f>SUM(F240)</f>
        <v>0</v>
      </c>
      <c r="G239" s="90"/>
      <c r="H239" s="91"/>
      <c r="I239" s="91"/>
    </row>
    <row r="240" spans="1:9" s="94" customFormat="1" ht="13.5">
      <c r="A240" s="36"/>
      <c r="B240" s="36"/>
      <c r="C240" s="36"/>
      <c r="D240" s="38" t="s">
        <v>19</v>
      </c>
      <c r="E240" s="39">
        <f>SUM(E241:E241)</f>
        <v>82000</v>
      </c>
      <c r="F240" s="40">
        <f>SUM(F241:F241)</f>
        <v>0</v>
      </c>
      <c r="G240" s="90"/>
      <c r="H240" s="91"/>
      <c r="I240" s="93"/>
    </row>
    <row r="241" spans="1:9" s="99" customFormat="1" ht="38.25">
      <c r="A241" s="43"/>
      <c r="B241" s="43"/>
      <c r="C241" s="44" t="s">
        <v>139</v>
      </c>
      <c r="D241" s="55" t="s">
        <v>140</v>
      </c>
      <c r="E241" s="46">
        <v>82000</v>
      </c>
      <c r="F241" s="47">
        <v>0</v>
      </c>
      <c r="G241" s="97"/>
      <c r="H241" s="98"/>
      <c r="I241" s="98"/>
    </row>
    <row r="242" spans="1:9" s="27" customFormat="1" ht="41.25" customHeight="1">
      <c r="A242" s="64">
        <v>756</v>
      </c>
      <c r="B242" s="64"/>
      <c r="C242" s="64"/>
      <c r="D242" s="65" t="s">
        <v>141</v>
      </c>
      <c r="E242" s="66">
        <f>SUM(E243,E246)</f>
        <v>89419993</v>
      </c>
      <c r="F242" s="67">
        <f>SUM(F243,F246)</f>
        <v>91463232</v>
      </c>
      <c r="G242" s="5"/>
      <c r="H242" s="26"/>
      <c r="I242" s="26"/>
    </row>
    <row r="243" spans="1:9" s="92" customFormat="1" ht="25.5">
      <c r="A243" s="36"/>
      <c r="B243" s="28">
        <v>75618</v>
      </c>
      <c r="C243" s="28"/>
      <c r="D243" s="119" t="s">
        <v>142</v>
      </c>
      <c r="E243" s="31">
        <f>SUM(E244)</f>
        <v>435350</v>
      </c>
      <c r="F243" s="32">
        <f>SUM(F244)</f>
        <v>748500</v>
      </c>
      <c r="G243" s="90"/>
      <c r="H243" s="91"/>
      <c r="I243" s="91"/>
    </row>
    <row r="244" spans="1:9" s="94" customFormat="1" ht="13.5">
      <c r="A244" s="36"/>
      <c r="B244" s="36"/>
      <c r="C244" s="36"/>
      <c r="D244" s="38" t="s">
        <v>19</v>
      </c>
      <c r="E244" s="39">
        <f>SUM(E245:E245)</f>
        <v>435350</v>
      </c>
      <c r="F244" s="40">
        <f>SUM(F245:F245)</f>
        <v>748500</v>
      </c>
      <c r="G244" s="90"/>
      <c r="H244" s="91"/>
      <c r="I244" s="93"/>
    </row>
    <row r="245" spans="1:9" s="99" customFormat="1" ht="25.5">
      <c r="A245" s="43"/>
      <c r="B245" s="43"/>
      <c r="C245" s="44" t="s">
        <v>143</v>
      </c>
      <c r="D245" s="55" t="s">
        <v>144</v>
      </c>
      <c r="E245" s="46">
        <v>435350</v>
      </c>
      <c r="F245" s="47">
        <v>748500</v>
      </c>
      <c r="G245" s="97"/>
      <c r="H245" s="98"/>
      <c r="I245" s="98"/>
    </row>
    <row r="246" spans="1:9" s="92" customFormat="1" ht="25.5">
      <c r="A246" s="36"/>
      <c r="B246" s="36">
        <v>75623</v>
      </c>
      <c r="C246" s="36"/>
      <c r="D246" s="48" t="s">
        <v>145</v>
      </c>
      <c r="E246" s="52">
        <f>SUM(E247)</f>
        <v>88984643</v>
      </c>
      <c r="F246" s="49">
        <f>SUM(F247)</f>
        <v>90714732</v>
      </c>
      <c r="G246" s="90"/>
      <c r="H246" s="91"/>
      <c r="I246" s="91"/>
    </row>
    <row r="247" spans="1:9" s="94" customFormat="1" ht="13.5">
      <c r="A247" s="36"/>
      <c r="B247" s="36"/>
      <c r="C247" s="36"/>
      <c r="D247" s="38" t="s">
        <v>19</v>
      </c>
      <c r="E247" s="39">
        <f>SUM(E248:E249)</f>
        <v>88984643</v>
      </c>
      <c r="F247" s="40">
        <f>SUM(F248:F249)</f>
        <v>90714732</v>
      </c>
      <c r="G247" s="90"/>
      <c r="H247" s="91"/>
      <c r="I247" s="93"/>
    </row>
    <row r="248" spans="1:9" s="99" customFormat="1">
      <c r="A248" s="43"/>
      <c r="B248" s="43"/>
      <c r="C248" s="44" t="s">
        <v>146</v>
      </c>
      <c r="D248" s="45" t="s">
        <v>147</v>
      </c>
      <c r="E248" s="46">
        <v>28984643</v>
      </c>
      <c r="F248" s="47">
        <v>30714732</v>
      </c>
      <c r="G248" s="114"/>
      <c r="H248" s="98"/>
      <c r="I248" s="98"/>
    </row>
    <row r="249" spans="1:9" s="3" customFormat="1">
      <c r="A249" s="43"/>
      <c r="B249" s="43"/>
      <c r="C249" s="44" t="s">
        <v>148</v>
      </c>
      <c r="D249" s="45" t="s">
        <v>149</v>
      </c>
      <c r="E249" s="46">
        <v>60000000</v>
      </c>
      <c r="F249" s="47">
        <v>60000000</v>
      </c>
      <c r="G249" s="5"/>
      <c r="H249" s="6"/>
      <c r="I249" s="6"/>
    </row>
    <row r="250" spans="1:9" s="27" customFormat="1">
      <c r="A250" s="64">
        <v>758</v>
      </c>
      <c r="B250" s="64"/>
      <c r="C250" s="64"/>
      <c r="D250" s="65" t="s">
        <v>150</v>
      </c>
      <c r="E250" s="66">
        <f>SUM(E251,E254,E257,E260+E263+E272)</f>
        <v>357168848</v>
      </c>
      <c r="F250" s="67">
        <f>SUM(F251,F254,F257,F260+F263+F272)</f>
        <v>774939362</v>
      </c>
      <c r="G250" s="120"/>
      <c r="H250" s="26"/>
      <c r="I250" s="26"/>
    </row>
    <row r="251" spans="1:9" s="92" customFormat="1" ht="25.5">
      <c r="A251" s="89"/>
      <c r="B251" s="28">
        <v>75801</v>
      </c>
      <c r="C251" s="28"/>
      <c r="D251" s="30" t="s">
        <v>151</v>
      </c>
      <c r="E251" s="31">
        <f>E252</f>
        <v>21502431</v>
      </c>
      <c r="F251" s="32">
        <f>F252</f>
        <v>23141219</v>
      </c>
      <c r="G251" s="90"/>
      <c r="H251" s="91"/>
      <c r="I251" s="91"/>
    </row>
    <row r="252" spans="1:9" s="94" customFormat="1" ht="13.5">
      <c r="A252" s="89"/>
      <c r="B252" s="36"/>
      <c r="C252" s="36"/>
      <c r="D252" s="38" t="s">
        <v>19</v>
      </c>
      <c r="E252" s="39">
        <f>SUM(E253)</f>
        <v>21502431</v>
      </c>
      <c r="F252" s="40">
        <f>SUM(F253)</f>
        <v>23141219</v>
      </c>
      <c r="G252" s="90"/>
      <c r="H252" s="91"/>
      <c r="I252" s="93"/>
    </row>
    <row r="253" spans="1:9" s="99" customFormat="1">
      <c r="A253" s="95"/>
      <c r="B253" s="43"/>
      <c r="C253" s="43">
        <v>2920</v>
      </c>
      <c r="D253" s="45" t="s">
        <v>152</v>
      </c>
      <c r="E253" s="46">
        <v>21502431</v>
      </c>
      <c r="F253" s="47">
        <v>23141219</v>
      </c>
      <c r="G253" s="114"/>
      <c r="H253" s="98"/>
      <c r="I253" s="98"/>
    </row>
    <row r="254" spans="1:9" s="92" customFormat="1" ht="25.5">
      <c r="A254" s="89"/>
      <c r="B254" s="36">
        <v>75802</v>
      </c>
      <c r="C254" s="36"/>
      <c r="D254" s="48" t="s">
        <v>153</v>
      </c>
      <c r="E254" s="52">
        <f>E255</f>
        <v>3528400</v>
      </c>
      <c r="F254" s="49">
        <f>F255</f>
        <v>0</v>
      </c>
      <c r="G254" s="90"/>
      <c r="H254" s="91"/>
      <c r="I254" s="91"/>
    </row>
    <row r="255" spans="1:9" s="94" customFormat="1" ht="13.5">
      <c r="A255" s="89"/>
      <c r="B255" s="36"/>
      <c r="C255" s="36"/>
      <c r="D255" s="38" t="s">
        <v>154</v>
      </c>
      <c r="E255" s="39">
        <f>SUM(E256)</f>
        <v>3528400</v>
      </c>
      <c r="F255" s="40">
        <f>SUM(F256)</f>
        <v>0</v>
      </c>
      <c r="G255" s="90"/>
      <c r="H255" s="91"/>
      <c r="I255" s="93"/>
    </row>
    <row r="256" spans="1:9" s="99" customFormat="1" ht="41.25" customHeight="1">
      <c r="A256" s="95"/>
      <c r="B256" s="43"/>
      <c r="C256" s="43">
        <v>6180</v>
      </c>
      <c r="D256" s="45" t="s">
        <v>155</v>
      </c>
      <c r="E256" s="46">
        <v>3528400</v>
      </c>
      <c r="F256" s="47">
        <v>0</v>
      </c>
      <c r="G256" s="114"/>
      <c r="H256" s="98"/>
      <c r="I256" s="98"/>
    </row>
    <row r="257" spans="1:9" s="92" customFormat="1">
      <c r="A257" s="89"/>
      <c r="B257" s="36">
        <v>75804</v>
      </c>
      <c r="C257" s="36"/>
      <c r="D257" s="48" t="s">
        <v>156</v>
      </c>
      <c r="E257" s="52">
        <f>SUM(E258)</f>
        <v>90353923</v>
      </c>
      <c r="F257" s="49">
        <f>SUM(F258)</f>
        <v>111699086</v>
      </c>
      <c r="G257" s="90"/>
      <c r="H257" s="91"/>
      <c r="I257" s="91"/>
    </row>
    <row r="258" spans="1:9" s="94" customFormat="1" ht="13.5">
      <c r="A258" s="89"/>
      <c r="B258" s="36"/>
      <c r="C258" s="36"/>
      <c r="D258" s="38" t="s">
        <v>19</v>
      </c>
      <c r="E258" s="39">
        <f>SUM(E259)</f>
        <v>90353923</v>
      </c>
      <c r="F258" s="40">
        <f>SUM(F259)</f>
        <v>111699086</v>
      </c>
      <c r="G258" s="90"/>
      <c r="H258" s="91"/>
      <c r="I258" s="93"/>
    </row>
    <row r="259" spans="1:9" s="99" customFormat="1">
      <c r="A259" s="95"/>
      <c r="B259" s="43"/>
      <c r="C259" s="43">
        <v>2920</v>
      </c>
      <c r="D259" s="45" t="s">
        <v>152</v>
      </c>
      <c r="E259" s="46">
        <v>90353923</v>
      </c>
      <c r="F259" s="47">
        <v>111699086</v>
      </c>
      <c r="G259" s="114"/>
      <c r="H259" s="98"/>
      <c r="I259" s="98"/>
    </row>
    <row r="260" spans="1:9" s="92" customFormat="1" ht="15" customHeight="1">
      <c r="A260" s="89"/>
      <c r="B260" s="36">
        <v>75833</v>
      </c>
      <c r="C260" s="36"/>
      <c r="D260" s="48" t="s">
        <v>157</v>
      </c>
      <c r="E260" s="52">
        <f>SUM(E261)</f>
        <v>67839229</v>
      </c>
      <c r="F260" s="49">
        <f>SUM(F261)</f>
        <v>63789216</v>
      </c>
      <c r="G260" s="90"/>
      <c r="H260" s="91"/>
      <c r="I260" s="91"/>
    </row>
    <row r="261" spans="1:9" s="94" customFormat="1" ht="12" customHeight="1">
      <c r="A261" s="89"/>
      <c r="B261" s="36"/>
      <c r="C261" s="36"/>
      <c r="D261" s="38" t="s">
        <v>19</v>
      </c>
      <c r="E261" s="39">
        <f>SUM(E262)</f>
        <v>67839229</v>
      </c>
      <c r="F261" s="40">
        <f>SUM(F262)</f>
        <v>63789216</v>
      </c>
      <c r="G261" s="90"/>
      <c r="H261" s="91"/>
      <c r="I261" s="93"/>
    </row>
    <row r="262" spans="1:9" s="99" customFormat="1">
      <c r="A262" s="95"/>
      <c r="B262" s="43"/>
      <c r="C262" s="43">
        <v>2920</v>
      </c>
      <c r="D262" s="45" t="s">
        <v>152</v>
      </c>
      <c r="E262" s="46">
        <v>67839229</v>
      </c>
      <c r="F262" s="47">
        <v>63789216</v>
      </c>
      <c r="G262" s="114"/>
      <c r="H262" s="98"/>
      <c r="I262" s="98"/>
    </row>
    <row r="263" spans="1:9" s="92" customFormat="1">
      <c r="A263" s="36"/>
      <c r="B263" s="36">
        <v>75861</v>
      </c>
      <c r="C263" s="36"/>
      <c r="D263" s="48" t="s">
        <v>158</v>
      </c>
      <c r="E263" s="52">
        <f>SUM(E264,E268)</f>
        <v>127582351</v>
      </c>
      <c r="F263" s="49">
        <f>SUM(F264,F268)</f>
        <v>531577377</v>
      </c>
      <c r="G263" s="90"/>
      <c r="H263" s="91"/>
      <c r="I263" s="91"/>
    </row>
    <row r="264" spans="1:9" s="94" customFormat="1" ht="13.5">
      <c r="A264" s="36"/>
      <c r="B264" s="36"/>
      <c r="C264" s="36"/>
      <c r="D264" s="38" t="s">
        <v>19</v>
      </c>
      <c r="E264" s="39">
        <f>SUM(E265:E267)</f>
        <v>26980327</v>
      </c>
      <c r="F264" s="40">
        <f>SUM(F265:F267)</f>
        <v>33859346</v>
      </c>
      <c r="G264" s="90"/>
      <c r="H264" s="91"/>
      <c r="I264" s="93"/>
    </row>
    <row r="265" spans="1:9" s="99" customFormat="1" ht="38.25">
      <c r="A265" s="43"/>
      <c r="B265" s="43"/>
      <c r="C265" s="43">
        <v>2007</v>
      </c>
      <c r="D265" s="45" t="s">
        <v>42</v>
      </c>
      <c r="E265" s="46">
        <v>7850327</v>
      </c>
      <c r="F265" s="121">
        <v>14709346</v>
      </c>
      <c r="G265" s="97"/>
      <c r="H265" s="98"/>
      <c r="I265" s="98"/>
    </row>
    <row r="266" spans="1:9" s="99" customFormat="1" ht="38.25">
      <c r="A266" s="43"/>
      <c r="B266" s="43"/>
      <c r="C266" s="43">
        <v>2008</v>
      </c>
      <c r="D266" s="45" t="s">
        <v>42</v>
      </c>
      <c r="E266" s="46">
        <v>18970000</v>
      </c>
      <c r="F266" s="121">
        <f>12539000+6361000</f>
        <v>18900000</v>
      </c>
      <c r="G266" s="97"/>
      <c r="H266" s="98"/>
      <c r="I266" s="98"/>
    </row>
    <row r="267" spans="1:9" s="99" customFormat="1" ht="38.25">
      <c r="A267" s="59"/>
      <c r="B267" s="59"/>
      <c r="C267" s="59">
        <v>2009</v>
      </c>
      <c r="D267" s="61" t="s">
        <v>42</v>
      </c>
      <c r="E267" s="62">
        <v>160000</v>
      </c>
      <c r="F267" s="122">
        <v>250000</v>
      </c>
      <c r="G267" s="97"/>
      <c r="H267" s="98"/>
      <c r="I267" s="98"/>
    </row>
    <row r="268" spans="1:9" s="105" customFormat="1" ht="13.5">
      <c r="A268" s="43"/>
      <c r="B268" s="43"/>
      <c r="C268" s="43"/>
      <c r="D268" s="38" t="s">
        <v>40</v>
      </c>
      <c r="E268" s="39">
        <f>SUM(E269:E271)</f>
        <v>100602024</v>
      </c>
      <c r="F268" s="40">
        <f>SUM(F269:F271)</f>
        <v>497718031</v>
      </c>
      <c r="G268" s="97"/>
      <c r="H268" s="98"/>
      <c r="I268" s="104"/>
    </row>
    <row r="269" spans="1:9" s="99" customFormat="1" ht="38.25">
      <c r="A269" s="43"/>
      <c r="B269" s="43"/>
      <c r="C269" s="43">
        <v>6207</v>
      </c>
      <c r="D269" s="45" t="s">
        <v>42</v>
      </c>
      <c r="E269" s="46">
        <v>74837024</v>
      </c>
      <c r="F269" s="121">
        <f>470333477+2534554</f>
        <v>472868031</v>
      </c>
      <c r="G269" s="97"/>
      <c r="H269" s="98"/>
      <c r="I269" s="98"/>
    </row>
    <row r="270" spans="1:9" s="99" customFormat="1" ht="38.25">
      <c r="A270" s="43"/>
      <c r="B270" s="43"/>
      <c r="C270" s="43">
        <v>6208</v>
      </c>
      <c r="D270" s="45" t="s">
        <v>42</v>
      </c>
      <c r="E270" s="46">
        <v>30000</v>
      </c>
      <c r="F270" s="121">
        <v>100000</v>
      </c>
      <c r="G270" s="97"/>
      <c r="H270" s="98"/>
      <c r="I270" s="98"/>
    </row>
    <row r="271" spans="1:9" s="99" customFormat="1" ht="38.25">
      <c r="A271" s="43"/>
      <c r="B271" s="43"/>
      <c r="C271" s="43">
        <v>6209</v>
      </c>
      <c r="D271" s="45" t="s">
        <v>42</v>
      </c>
      <c r="E271" s="46">
        <v>25735000</v>
      </c>
      <c r="F271" s="121">
        <v>24750000</v>
      </c>
      <c r="G271" s="97"/>
      <c r="H271" s="98"/>
      <c r="I271" s="98"/>
    </row>
    <row r="272" spans="1:9" s="125" customFormat="1">
      <c r="A272" s="89"/>
      <c r="B272" s="36">
        <v>75862</v>
      </c>
      <c r="C272" s="36"/>
      <c r="D272" s="48" t="s">
        <v>159</v>
      </c>
      <c r="E272" s="52">
        <f>SUM(E273,E276)</f>
        <v>46362514</v>
      </c>
      <c r="F272" s="49">
        <f>SUM(F273,F276)</f>
        <v>44732464</v>
      </c>
      <c r="G272" s="123"/>
      <c r="H272" s="124"/>
      <c r="I272" s="124"/>
    </row>
    <row r="273" spans="1:9" s="94" customFormat="1" ht="13.5">
      <c r="A273" s="36"/>
      <c r="B273" s="36"/>
      <c r="C273" s="36"/>
      <c r="D273" s="38" t="s">
        <v>19</v>
      </c>
      <c r="E273" s="39">
        <f>SUM(E274:E275)</f>
        <v>46357514</v>
      </c>
      <c r="F273" s="40">
        <f>SUM(F274:F275)</f>
        <v>44732464</v>
      </c>
      <c r="G273" s="90"/>
      <c r="H273" s="91"/>
      <c r="I273" s="93"/>
    </row>
    <row r="274" spans="1:9" s="99" customFormat="1" ht="38.25">
      <c r="A274" s="43"/>
      <c r="B274" s="43"/>
      <c r="C274" s="43">
        <v>2007</v>
      </c>
      <c r="D274" s="45" t="s">
        <v>42</v>
      </c>
      <c r="E274" s="46">
        <v>7360272</v>
      </c>
      <c r="F274" s="121">
        <v>5803878</v>
      </c>
      <c r="G274" s="97"/>
      <c r="H274" s="98"/>
      <c r="I274" s="98"/>
    </row>
    <row r="275" spans="1:9" s="99" customFormat="1" ht="38.25">
      <c r="A275" s="43"/>
      <c r="B275" s="43"/>
      <c r="C275" s="43">
        <v>2009</v>
      </c>
      <c r="D275" s="45" t="s">
        <v>42</v>
      </c>
      <c r="E275" s="46">
        <v>38997242</v>
      </c>
      <c r="F275" s="121">
        <v>38928586</v>
      </c>
      <c r="G275" s="97"/>
      <c r="H275" s="98"/>
      <c r="I275" s="98"/>
    </row>
    <row r="276" spans="1:9" s="105" customFormat="1" ht="13.5">
      <c r="A276" s="43"/>
      <c r="B276" s="43"/>
      <c r="C276" s="43"/>
      <c r="D276" s="38" t="s">
        <v>40</v>
      </c>
      <c r="E276" s="39">
        <f>SUM(E277:E277)</f>
        <v>5000</v>
      </c>
      <c r="F276" s="40">
        <f>SUM(F277:F277)</f>
        <v>0</v>
      </c>
      <c r="G276" s="97"/>
      <c r="H276" s="98"/>
      <c r="I276" s="104"/>
    </row>
    <row r="277" spans="1:9" s="3" customFormat="1" ht="38.25">
      <c r="A277" s="43"/>
      <c r="B277" s="43"/>
      <c r="C277" s="43">
        <v>6209</v>
      </c>
      <c r="D277" s="45" t="s">
        <v>42</v>
      </c>
      <c r="E277" s="46">
        <v>5000</v>
      </c>
      <c r="F277" s="47">
        <v>0</v>
      </c>
      <c r="G277" s="97"/>
      <c r="H277" s="6"/>
      <c r="I277" s="6"/>
    </row>
    <row r="278" spans="1:9" s="27" customFormat="1">
      <c r="A278" s="64">
        <v>801</v>
      </c>
      <c r="B278" s="64"/>
      <c r="C278" s="64"/>
      <c r="D278" s="65" t="s">
        <v>160</v>
      </c>
      <c r="E278" s="66">
        <f>SUM(E279,E284,E289,E294)</f>
        <v>544500</v>
      </c>
      <c r="F278" s="67">
        <f>SUM(F279,F284,F289,F294)</f>
        <v>103100</v>
      </c>
      <c r="G278" s="5"/>
      <c r="H278" s="26"/>
      <c r="I278" s="26"/>
    </row>
    <row r="279" spans="1:9" s="92" customFormat="1">
      <c r="A279" s="89"/>
      <c r="B279" s="36">
        <v>80120</v>
      </c>
      <c r="C279" s="36"/>
      <c r="D279" s="48" t="s">
        <v>161</v>
      </c>
      <c r="E279" s="52">
        <f>SUM(E280)</f>
        <v>16000</v>
      </c>
      <c r="F279" s="49">
        <f>SUM(F280)</f>
        <v>10000</v>
      </c>
      <c r="G279" s="90"/>
      <c r="H279" s="91"/>
      <c r="I279" s="91"/>
    </row>
    <row r="280" spans="1:9" s="94" customFormat="1" ht="13.5">
      <c r="A280" s="89"/>
      <c r="B280" s="36"/>
      <c r="C280" s="36"/>
      <c r="D280" s="38" t="s">
        <v>19</v>
      </c>
      <c r="E280" s="39">
        <f>SUM(E281:E283)</f>
        <v>16000</v>
      </c>
      <c r="F280" s="40">
        <f>SUM(F281:F283)</f>
        <v>10000</v>
      </c>
      <c r="G280" s="90"/>
      <c r="H280" s="91"/>
      <c r="I280" s="93"/>
    </row>
    <row r="281" spans="1:9" s="99" customFormat="1">
      <c r="A281" s="95"/>
      <c r="B281" s="43"/>
      <c r="C281" s="44" t="s">
        <v>33</v>
      </c>
      <c r="D281" s="45" t="s">
        <v>34</v>
      </c>
      <c r="E281" s="46">
        <v>2000</v>
      </c>
      <c r="F281" s="47">
        <v>1000</v>
      </c>
      <c r="G281" s="97"/>
      <c r="H281" s="98"/>
      <c r="I281" s="98"/>
    </row>
    <row r="282" spans="1:9" s="99" customFormat="1">
      <c r="A282" s="95"/>
      <c r="B282" s="43"/>
      <c r="C282" s="44" t="s">
        <v>27</v>
      </c>
      <c r="D282" s="45" t="s">
        <v>28</v>
      </c>
      <c r="E282" s="46">
        <v>12000</v>
      </c>
      <c r="F282" s="47">
        <v>8000</v>
      </c>
      <c r="G282" s="97"/>
      <c r="H282" s="98"/>
      <c r="I282" s="98"/>
    </row>
    <row r="283" spans="1:9" s="99" customFormat="1">
      <c r="A283" s="95"/>
      <c r="B283" s="43"/>
      <c r="C283" s="44" t="s">
        <v>29</v>
      </c>
      <c r="D283" s="45" t="s">
        <v>30</v>
      </c>
      <c r="E283" s="46">
        <v>2000</v>
      </c>
      <c r="F283" s="47">
        <v>1000</v>
      </c>
      <c r="G283" s="97"/>
      <c r="H283" s="98"/>
      <c r="I283" s="98"/>
    </row>
    <row r="284" spans="1:9" s="92" customFormat="1">
      <c r="A284" s="36"/>
      <c r="B284" s="36">
        <v>80130</v>
      </c>
      <c r="C284" s="36"/>
      <c r="D284" s="48" t="s">
        <v>162</v>
      </c>
      <c r="E284" s="52">
        <f>SUM(E285)</f>
        <v>47000</v>
      </c>
      <c r="F284" s="49">
        <f>SUM(F285)</f>
        <v>49200</v>
      </c>
      <c r="G284" s="90"/>
      <c r="H284" s="91"/>
      <c r="I284" s="91"/>
    </row>
    <row r="285" spans="1:9" s="94" customFormat="1" ht="13.5">
      <c r="A285" s="36"/>
      <c r="B285" s="36"/>
      <c r="C285" s="36"/>
      <c r="D285" s="38" t="s">
        <v>19</v>
      </c>
      <c r="E285" s="39">
        <f>SUM(E286:E288)</f>
        <v>47000</v>
      </c>
      <c r="F285" s="40">
        <f>SUM(F286:F288)</f>
        <v>49200</v>
      </c>
      <c r="G285" s="90"/>
      <c r="H285" s="91"/>
      <c r="I285" s="93"/>
    </row>
    <row r="286" spans="1:9" s="99" customFormat="1">
      <c r="A286" s="43"/>
      <c r="B286" s="43"/>
      <c r="C286" s="44" t="s">
        <v>33</v>
      </c>
      <c r="D286" s="45" t="s">
        <v>34</v>
      </c>
      <c r="E286" s="46">
        <v>1800</v>
      </c>
      <c r="F286" s="47">
        <v>1800</v>
      </c>
      <c r="G286" s="97"/>
      <c r="H286" s="98"/>
      <c r="I286" s="98"/>
    </row>
    <row r="287" spans="1:9" s="99" customFormat="1">
      <c r="A287" s="43"/>
      <c r="B287" s="43"/>
      <c r="C287" s="44" t="s">
        <v>27</v>
      </c>
      <c r="D287" s="45" t="s">
        <v>28</v>
      </c>
      <c r="E287" s="46">
        <v>38200</v>
      </c>
      <c r="F287" s="47">
        <v>40500</v>
      </c>
      <c r="G287" s="97"/>
      <c r="H287" s="98"/>
      <c r="I287" s="98"/>
    </row>
    <row r="288" spans="1:9" s="99" customFormat="1">
      <c r="A288" s="43"/>
      <c r="B288" s="43"/>
      <c r="C288" s="44" t="s">
        <v>29</v>
      </c>
      <c r="D288" s="45" t="s">
        <v>30</v>
      </c>
      <c r="E288" s="46">
        <v>7000</v>
      </c>
      <c r="F288" s="47">
        <v>6900</v>
      </c>
      <c r="G288" s="97"/>
      <c r="H288" s="98"/>
      <c r="I288" s="98"/>
    </row>
    <row r="289" spans="1:9" s="92" customFormat="1">
      <c r="A289" s="36"/>
      <c r="B289" s="36">
        <v>80146</v>
      </c>
      <c r="C289" s="36"/>
      <c r="D289" s="48" t="s">
        <v>163</v>
      </c>
      <c r="E289" s="52">
        <f>SUM(E290)</f>
        <v>456600</v>
      </c>
      <c r="F289" s="49">
        <f>SUM(F290)</f>
        <v>26600</v>
      </c>
      <c r="G289" s="90"/>
      <c r="H289" s="91"/>
      <c r="I289" s="91"/>
    </row>
    <row r="290" spans="1:9" s="94" customFormat="1" ht="13.5">
      <c r="A290" s="36"/>
      <c r="B290" s="36"/>
      <c r="C290" s="36"/>
      <c r="D290" s="38" t="s">
        <v>19</v>
      </c>
      <c r="E290" s="39">
        <f>SUM(E291:E293)</f>
        <v>456600</v>
      </c>
      <c r="F290" s="40">
        <f>SUM(F291:F293)</f>
        <v>26600</v>
      </c>
      <c r="G290" s="90"/>
      <c r="H290" s="91"/>
      <c r="I290" s="93"/>
    </row>
    <row r="291" spans="1:9" s="99" customFormat="1">
      <c r="A291" s="43"/>
      <c r="B291" s="43"/>
      <c r="C291" s="44" t="s">
        <v>27</v>
      </c>
      <c r="D291" s="45" t="s">
        <v>28</v>
      </c>
      <c r="E291" s="46">
        <v>23000</v>
      </c>
      <c r="F291" s="47">
        <v>23000</v>
      </c>
      <c r="G291" s="97"/>
      <c r="H291" s="98"/>
      <c r="I291" s="98"/>
    </row>
    <row r="292" spans="1:9" s="99" customFormat="1">
      <c r="A292" s="43"/>
      <c r="B292" s="43"/>
      <c r="C292" s="44" t="s">
        <v>29</v>
      </c>
      <c r="D292" s="45" t="s">
        <v>30</v>
      </c>
      <c r="E292" s="46">
        <v>3600</v>
      </c>
      <c r="F292" s="47">
        <v>3600</v>
      </c>
      <c r="G292" s="97"/>
      <c r="H292" s="98"/>
      <c r="I292" s="98"/>
    </row>
    <row r="293" spans="1:9" s="99" customFormat="1" ht="38.25">
      <c r="A293" s="43"/>
      <c r="B293" s="43"/>
      <c r="C293" s="44" t="s">
        <v>81</v>
      </c>
      <c r="D293" s="45" t="s">
        <v>82</v>
      </c>
      <c r="E293" s="46">
        <v>430000</v>
      </c>
      <c r="F293" s="47">
        <v>0</v>
      </c>
      <c r="G293" s="97"/>
      <c r="H293" s="98"/>
      <c r="I293" s="98"/>
    </row>
    <row r="294" spans="1:9" s="92" customFormat="1">
      <c r="A294" s="36"/>
      <c r="B294" s="36">
        <v>80147</v>
      </c>
      <c r="C294" s="36"/>
      <c r="D294" s="48" t="s">
        <v>164</v>
      </c>
      <c r="E294" s="52">
        <f>SUM(E295)</f>
        <v>24900</v>
      </c>
      <c r="F294" s="49">
        <f>SUM(F295)</f>
        <v>17300</v>
      </c>
      <c r="G294" s="90"/>
      <c r="H294" s="91"/>
      <c r="I294" s="91"/>
    </row>
    <row r="295" spans="1:9" s="94" customFormat="1" ht="13.5">
      <c r="A295" s="36"/>
      <c r="B295" s="36"/>
      <c r="C295" s="36"/>
      <c r="D295" s="38" t="s">
        <v>19</v>
      </c>
      <c r="E295" s="39">
        <f>SUM(E296:E298)</f>
        <v>24900</v>
      </c>
      <c r="F295" s="40">
        <f>SUM(F296:F298)</f>
        <v>17300</v>
      </c>
      <c r="G295" s="90"/>
      <c r="H295" s="91"/>
      <c r="I295" s="93"/>
    </row>
    <row r="296" spans="1:9" s="99" customFormat="1">
      <c r="A296" s="43"/>
      <c r="B296" s="43"/>
      <c r="C296" s="44" t="s">
        <v>27</v>
      </c>
      <c r="D296" s="45" t="s">
        <v>28</v>
      </c>
      <c r="E296" s="46">
        <v>16900</v>
      </c>
      <c r="F296" s="47">
        <v>16000</v>
      </c>
      <c r="G296" s="97"/>
      <c r="H296" s="98"/>
      <c r="I296" s="98"/>
    </row>
    <row r="297" spans="1:9" s="99" customFormat="1">
      <c r="A297" s="43"/>
      <c r="B297" s="43"/>
      <c r="C297" s="44" t="s">
        <v>29</v>
      </c>
      <c r="D297" s="45" t="s">
        <v>30</v>
      </c>
      <c r="E297" s="46">
        <v>2300</v>
      </c>
      <c r="F297" s="47">
        <v>1300</v>
      </c>
      <c r="G297" s="97"/>
      <c r="H297" s="98"/>
      <c r="I297" s="98"/>
    </row>
    <row r="298" spans="1:9" s="99" customFormat="1" ht="41.25" customHeight="1">
      <c r="A298" s="43"/>
      <c r="B298" s="43"/>
      <c r="C298" s="44" t="s">
        <v>36</v>
      </c>
      <c r="D298" s="45" t="s">
        <v>165</v>
      </c>
      <c r="E298" s="46">
        <v>5700</v>
      </c>
      <c r="F298" s="47">
        <v>0</v>
      </c>
      <c r="G298" s="97"/>
      <c r="H298" s="98"/>
      <c r="I298" s="98"/>
    </row>
    <row r="299" spans="1:9" s="27" customFormat="1">
      <c r="A299" s="64">
        <v>851</v>
      </c>
      <c r="B299" s="64"/>
      <c r="C299" s="64"/>
      <c r="D299" s="65" t="s">
        <v>166</v>
      </c>
      <c r="E299" s="66">
        <f>SUM(E300,E303)</f>
        <v>122316</v>
      </c>
      <c r="F299" s="67">
        <f>SUM(F300,F303)</f>
        <v>0</v>
      </c>
      <c r="G299" s="5"/>
      <c r="H299" s="26"/>
      <c r="I299" s="26"/>
    </row>
    <row r="300" spans="1:9" s="92" customFormat="1">
      <c r="A300" s="36"/>
      <c r="B300" s="36">
        <v>85120</v>
      </c>
      <c r="C300" s="36"/>
      <c r="D300" s="48" t="s">
        <v>167</v>
      </c>
      <c r="E300" s="49">
        <f>SUM(E301)</f>
        <v>111069</v>
      </c>
      <c r="F300" s="49">
        <f>SUM(F301)</f>
        <v>0</v>
      </c>
      <c r="G300" s="90"/>
      <c r="H300" s="91"/>
      <c r="I300" s="91"/>
    </row>
    <row r="301" spans="1:9" s="105" customFormat="1" ht="13.5">
      <c r="A301" s="43"/>
      <c r="B301" s="43"/>
      <c r="C301" s="44"/>
      <c r="D301" s="38" t="s">
        <v>154</v>
      </c>
      <c r="E301" s="39">
        <f>SUM(E302)</f>
        <v>111069</v>
      </c>
      <c r="F301" s="40">
        <f>SUM(F302)</f>
        <v>0</v>
      </c>
      <c r="G301" s="97"/>
      <c r="H301" s="98"/>
      <c r="I301" s="104"/>
    </row>
    <row r="302" spans="1:9" s="99" customFormat="1" ht="27.75" customHeight="1">
      <c r="A302" s="43"/>
      <c r="B302" s="43"/>
      <c r="C302" s="44" t="s">
        <v>94</v>
      </c>
      <c r="D302" s="45" t="s">
        <v>95</v>
      </c>
      <c r="E302" s="46">
        <v>111069</v>
      </c>
      <c r="F302" s="47">
        <v>0</v>
      </c>
      <c r="G302" s="97"/>
      <c r="H302" s="98"/>
      <c r="I302" s="98"/>
    </row>
    <row r="303" spans="1:9" s="92" customFormat="1">
      <c r="A303" s="36"/>
      <c r="B303" s="36">
        <v>85195</v>
      </c>
      <c r="C303" s="36"/>
      <c r="D303" s="48" t="s">
        <v>103</v>
      </c>
      <c r="E303" s="49">
        <f>SUM(E304)</f>
        <v>11247</v>
      </c>
      <c r="F303" s="49">
        <f>SUM(F304)</f>
        <v>0</v>
      </c>
      <c r="G303" s="90"/>
      <c r="H303" s="91"/>
      <c r="I303" s="91"/>
    </row>
    <row r="304" spans="1:9" s="105" customFormat="1" ht="13.5">
      <c r="A304" s="43"/>
      <c r="B304" s="43"/>
      <c r="C304" s="44"/>
      <c r="D304" s="38" t="s">
        <v>19</v>
      </c>
      <c r="E304" s="39">
        <f>SUM(E305)</f>
        <v>11247</v>
      </c>
      <c r="F304" s="40">
        <f>SUM(F305)</f>
        <v>0</v>
      </c>
      <c r="G304" s="97"/>
      <c r="H304" s="98"/>
      <c r="I304" s="104"/>
    </row>
    <row r="305" spans="1:9" s="99" customFormat="1" ht="14.25" customHeight="1">
      <c r="A305" s="59"/>
      <c r="B305" s="59"/>
      <c r="C305" s="60" t="s">
        <v>29</v>
      </c>
      <c r="D305" s="61" t="s">
        <v>30</v>
      </c>
      <c r="E305" s="62">
        <v>11247</v>
      </c>
      <c r="F305" s="63">
        <v>0</v>
      </c>
      <c r="G305" s="97"/>
      <c r="H305" s="98"/>
      <c r="I305" s="98"/>
    </row>
    <row r="306" spans="1:9" s="27" customFormat="1">
      <c r="A306" s="64">
        <v>852</v>
      </c>
      <c r="B306" s="64"/>
      <c r="C306" s="64"/>
      <c r="D306" s="65" t="s">
        <v>168</v>
      </c>
      <c r="E306" s="66">
        <f>SUM(E307+E310)</f>
        <v>1815810</v>
      </c>
      <c r="F306" s="67">
        <f>SUM(F307+F310)</f>
        <v>1819645</v>
      </c>
      <c r="G306" s="5"/>
      <c r="H306" s="26"/>
      <c r="I306" s="26"/>
    </row>
    <row r="307" spans="1:9" s="92" customFormat="1" ht="39.75" customHeight="1">
      <c r="A307" s="36"/>
      <c r="B307" s="36">
        <v>85212</v>
      </c>
      <c r="C307" s="36"/>
      <c r="D307" s="48" t="s">
        <v>169</v>
      </c>
      <c r="E307" s="52">
        <f>E308</f>
        <v>748000</v>
      </c>
      <c r="F307" s="49">
        <f>F308</f>
        <v>778000</v>
      </c>
      <c r="G307" s="90"/>
      <c r="H307" s="91"/>
      <c r="I307" s="91"/>
    </row>
    <row r="308" spans="1:9" s="94" customFormat="1" ht="13.5" customHeight="1">
      <c r="A308" s="36"/>
      <c r="B308" s="36"/>
      <c r="C308" s="36"/>
      <c r="D308" s="38" t="s">
        <v>19</v>
      </c>
      <c r="E308" s="39">
        <f>SUM(E309)</f>
        <v>748000</v>
      </c>
      <c r="F308" s="40">
        <f>SUM(F309)</f>
        <v>778000</v>
      </c>
      <c r="G308" s="90"/>
      <c r="H308" s="91"/>
      <c r="I308" s="93"/>
    </row>
    <row r="309" spans="1:9" s="99" customFormat="1" ht="40.5" customHeight="1">
      <c r="A309" s="43"/>
      <c r="B309" s="43"/>
      <c r="C309" s="43">
        <v>2210</v>
      </c>
      <c r="D309" s="45" t="s">
        <v>20</v>
      </c>
      <c r="E309" s="46">
        <v>748000</v>
      </c>
      <c r="F309" s="47">
        <v>778000</v>
      </c>
      <c r="G309" s="97"/>
      <c r="H309" s="98"/>
      <c r="I309" s="98"/>
    </row>
    <row r="310" spans="1:9" s="92" customFormat="1" ht="14.25" customHeight="1">
      <c r="A310" s="36"/>
      <c r="B310" s="36">
        <v>85226</v>
      </c>
      <c r="C310" s="36"/>
      <c r="D310" s="48" t="s">
        <v>170</v>
      </c>
      <c r="E310" s="52">
        <f>E311</f>
        <v>1067810</v>
      </c>
      <c r="F310" s="49">
        <f>F311</f>
        <v>1041645</v>
      </c>
      <c r="G310" s="90"/>
      <c r="H310" s="91"/>
      <c r="I310" s="91"/>
    </row>
    <row r="311" spans="1:9" s="94" customFormat="1" ht="13.5" customHeight="1">
      <c r="A311" s="36"/>
      <c r="B311" s="36"/>
      <c r="C311" s="36"/>
      <c r="D311" s="38" t="s">
        <v>19</v>
      </c>
      <c r="E311" s="39">
        <f>SUM(E312:E315)</f>
        <v>1067810</v>
      </c>
      <c r="F311" s="40">
        <f>SUM(F312:F315)</f>
        <v>1041645</v>
      </c>
      <c r="G311" s="90"/>
      <c r="H311" s="91"/>
      <c r="I311" s="93"/>
    </row>
    <row r="312" spans="1:9" s="94" customFormat="1" ht="13.5" customHeight="1">
      <c r="A312" s="36"/>
      <c r="B312" s="36"/>
      <c r="C312" s="44" t="s">
        <v>27</v>
      </c>
      <c r="D312" s="45" t="s">
        <v>28</v>
      </c>
      <c r="E312" s="46">
        <v>0</v>
      </c>
      <c r="F312" s="47">
        <v>1600</v>
      </c>
      <c r="G312" s="90"/>
      <c r="H312" s="91"/>
      <c r="I312" s="93"/>
    </row>
    <row r="313" spans="1:9" s="94" customFormat="1" ht="13.5" customHeight="1">
      <c r="A313" s="36"/>
      <c r="B313" s="36"/>
      <c r="C313" s="44" t="s">
        <v>29</v>
      </c>
      <c r="D313" s="45" t="s">
        <v>30</v>
      </c>
      <c r="E313" s="46">
        <v>0</v>
      </c>
      <c r="F313" s="47">
        <v>45</v>
      </c>
      <c r="G313" s="90"/>
      <c r="H313" s="91"/>
      <c r="I313" s="93"/>
    </row>
    <row r="314" spans="1:9" s="94" customFormat="1" ht="39.75" customHeight="1">
      <c r="A314" s="36"/>
      <c r="B314" s="36"/>
      <c r="C314" s="43">
        <v>2210</v>
      </c>
      <c r="D314" s="45" t="s">
        <v>20</v>
      </c>
      <c r="E314" s="46">
        <v>523000</v>
      </c>
      <c r="F314" s="47">
        <v>807000</v>
      </c>
      <c r="G314" s="90"/>
      <c r="H314" s="91"/>
      <c r="I314" s="93"/>
    </row>
    <row r="315" spans="1:9" s="99" customFormat="1" ht="27" customHeight="1">
      <c r="A315" s="43"/>
      <c r="B315" s="43"/>
      <c r="C315" s="43">
        <v>2230</v>
      </c>
      <c r="D315" s="68" t="s">
        <v>171</v>
      </c>
      <c r="E315" s="46">
        <v>544810</v>
      </c>
      <c r="F315" s="47">
        <v>233000</v>
      </c>
      <c r="G315" s="97"/>
      <c r="H315" s="98"/>
      <c r="I315" s="98"/>
    </row>
    <row r="316" spans="1:9" s="27" customFormat="1">
      <c r="A316" s="64">
        <v>853</v>
      </c>
      <c r="B316" s="64"/>
      <c r="C316" s="64"/>
      <c r="D316" s="65" t="s">
        <v>172</v>
      </c>
      <c r="E316" s="66">
        <f>SUM(E317,E320,E333)</f>
        <v>5186533</v>
      </c>
      <c r="F316" s="67">
        <f>SUM(F317,F320,F333)</f>
        <v>6980335</v>
      </c>
      <c r="G316" s="5"/>
      <c r="H316" s="26"/>
      <c r="I316" s="26"/>
    </row>
    <row r="317" spans="1:9" s="35" customFormat="1" ht="17.25" customHeight="1">
      <c r="A317" s="126"/>
      <c r="B317" s="28">
        <v>85324</v>
      </c>
      <c r="C317" s="28"/>
      <c r="D317" s="30" t="s">
        <v>173</v>
      </c>
      <c r="E317" s="31">
        <f>SUM(E318)</f>
        <v>122077</v>
      </c>
      <c r="F317" s="32">
        <f>SUM(F318)</f>
        <v>122077</v>
      </c>
      <c r="G317" s="33"/>
      <c r="H317" s="34"/>
      <c r="I317" s="34"/>
    </row>
    <row r="318" spans="1:9" s="42" customFormat="1" ht="12" customHeight="1">
      <c r="A318" s="89"/>
      <c r="B318" s="36"/>
      <c r="C318" s="36"/>
      <c r="D318" s="38" t="s">
        <v>19</v>
      </c>
      <c r="E318" s="39">
        <f>SUM(E319)</f>
        <v>122077</v>
      </c>
      <c r="F318" s="40">
        <f>SUM(F319)</f>
        <v>122077</v>
      </c>
      <c r="G318" s="33"/>
      <c r="H318" s="34"/>
      <c r="I318" s="41"/>
    </row>
    <row r="319" spans="1:9" s="3" customFormat="1">
      <c r="A319" s="95"/>
      <c r="B319" s="43"/>
      <c r="C319" s="44" t="s">
        <v>29</v>
      </c>
      <c r="D319" s="45" t="s">
        <v>30</v>
      </c>
      <c r="E319" s="46">
        <v>122077</v>
      </c>
      <c r="F319" s="47">
        <v>122077</v>
      </c>
      <c r="G319" s="5"/>
      <c r="H319" s="6"/>
      <c r="I319" s="6"/>
    </row>
    <row r="320" spans="1:9" s="35" customFormat="1">
      <c r="A320" s="36"/>
      <c r="B320" s="36">
        <v>85332</v>
      </c>
      <c r="C320" s="36"/>
      <c r="D320" s="48" t="s">
        <v>174</v>
      </c>
      <c r="E320" s="52">
        <f>SUM(E321,E331)</f>
        <v>4766456</v>
      </c>
      <c r="F320" s="49">
        <f>SUM(F321,F331)</f>
        <v>6658258</v>
      </c>
      <c r="G320" s="33"/>
      <c r="H320" s="34"/>
      <c r="I320" s="34"/>
    </row>
    <row r="321" spans="1:9" s="42" customFormat="1" ht="13.5">
      <c r="A321" s="36"/>
      <c r="B321" s="36"/>
      <c r="C321" s="36"/>
      <c r="D321" s="38" t="s">
        <v>19</v>
      </c>
      <c r="E321" s="39">
        <f>SUM(E322:E330)</f>
        <v>4732456</v>
      </c>
      <c r="F321" s="40">
        <f>SUM(F322:F330)</f>
        <v>6551923</v>
      </c>
      <c r="G321" s="33"/>
      <c r="H321" s="34"/>
      <c r="I321" s="41"/>
    </row>
    <row r="322" spans="1:9" s="42" customFormat="1" ht="25.5">
      <c r="A322" s="36"/>
      <c r="B322" s="36"/>
      <c r="C322" s="44" t="s">
        <v>89</v>
      </c>
      <c r="D322" s="45" t="s">
        <v>90</v>
      </c>
      <c r="E322" s="46">
        <v>1478</v>
      </c>
      <c r="F322" s="47">
        <v>0</v>
      </c>
      <c r="G322" s="33"/>
      <c r="H322" s="34"/>
      <c r="I322" s="41"/>
    </row>
    <row r="323" spans="1:9" s="3" customFormat="1">
      <c r="A323" s="43"/>
      <c r="B323" s="43"/>
      <c r="C323" s="44" t="s">
        <v>33</v>
      </c>
      <c r="D323" s="45" t="s">
        <v>34</v>
      </c>
      <c r="E323" s="46">
        <v>2000</v>
      </c>
      <c r="F323" s="47">
        <v>2000</v>
      </c>
      <c r="G323" s="5"/>
      <c r="H323" s="6"/>
      <c r="I323" s="6"/>
    </row>
    <row r="324" spans="1:9" s="3" customFormat="1">
      <c r="A324" s="43"/>
      <c r="B324" s="43"/>
      <c r="C324" s="44" t="s">
        <v>27</v>
      </c>
      <c r="D324" s="45" t="s">
        <v>28</v>
      </c>
      <c r="E324" s="46">
        <v>5000</v>
      </c>
      <c r="F324" s="47">
        <v>5000</v>
      </c>
      <c r="G324" s="5"/>
      <c r="H324" s="6"/>
      <c r="I324" s="6"/>
    </row>
    <row r="325" spans="1:9" s="3" customFormat="1">
      <c r="A325" s="43"/>
      <c r="B325" s="43"/>
      <c r="C325" s="44" t="s">
        <v>29</v>
      </c>
      <c r="D325" s="45" t="s">
        <v>30</v>
      </c>
      <c r="E325" s="46">
        <v>3000</v>
      </c>
      <c r="F325" s="47">
        <v>3000</v>
      </c>
      <c r="G325" s="5"/>
      <c r="H325" s="6"/>
      <c r="I325" s="6"/>
    </row>
    <row r="326" spans="1:9" s="3" customFormat="1" ht="38.25">
      <c r="A326" s="43"/>
      <c r="B326" s="43"/>
      <c r="C326" s="44" t="s">
        <v>56</v>
      </c>
      <c r="D326" s="45" t="s">
        <v>42</v>
      </c>
      <c r="E326" s="46">
        <v>4037487</v>
      </c>
      <c r="F326" s="127">
        <v>5901923</v>
      </c>
      <c r="G326" s="5"/>
      <c r="H326" s="6"/>
      <c r="I326" s="6"/>
    </row>
    <row r="327" spans="1:9" s="3" customFormat="1" ht="41.25" customHeight="1">
      <c r="A327" s="43"/>
      <c r="B327" s="43"/>
      <c r="C327" s="43">
        <v>2210</v>
      </c>
      <c r="D327" s="45" t="s">
        <v>20</v>
      </c>
      <c r="E327" s="46">
        <v>38000</v>
      </c>
      <c r="F327" s="47">
        <v>9000</v>
      </c>
      <c r="G327" s="5"/>
      <c r="H327" s="6"/>
      <c r="I327" s="6"/>
    </row>
    <row r="328" spans="1:9" s="3" customFormat="1" ht="39" customHeight="1">
      <c r="A328" s="43"/>
      <c r="B328" s="43"/>
      <c r="C328" s="43">
        <v>2440</v>
      </c>
      <c r="D328" s="45" t="s">
        <v>82</v>
      </c>
      <c r="E328" s="46">
        <v>632000</v>
      </c>
      <c r="F328" s="47">
        <v>631000</v>
      </c>
      <c r="G328" s="57"/>
      <c r="H328" s="6"/>
      <c r="I328" s="6"/>
    </row>
    <row r="329" spans="1:9" s="3" customFormat="1" ht="53.25" customHeight="1">
      <c r="A329" s="43"/>
      <c r="B329" s="43"/>
      <c r="C329" s="43">
        <v>2918</v>
      </c>
      <c r="D329" s="106" t="s">
        <v>76</v>
      </c>
      <c r="E329" s="46">
        <v>12217</v>
      </c>
      <c r="F329" s="47">
        <v>0</v>
      </c>
      <c r="G329" s="5"/>
      <c r="H329" s="6"/>
      <c r="I329" s="6"/>
    </row>
    <row r="330" spans="1:9" s="3" customFormat="1" ht="51" customHeight="1">
      <c r="A330" s="43"/>
      <c r="B330" s="43"/>
      <c r="C330" s="43">
        <v>2919</v>
      </c>
      <c r="D330" s="106" t="s">
        <v>76</v>
      </c>
      <c r="E330" s="46">
        <v>1274</v>
      </c>
      <c r="F330" s="47">
        <v>0</v>
      </c>
      <c r="G330" s="5"/>
      <c r="H330" s="6"/>
      <c r="I330" s="6"/>
    </row>
    <row r="331" spans="1:9" s="54" customFormat="1" ht="13.5">
      <c r="A331" s="43"/>
      <c r="B331" s="43"/>
      <c r="C331" s="44"/>
      <c r="D331" s="38" t="s">
        <v>40</v>
      </c>
      <c r="E331" s="39">
        <f>SUM(E332:E332)</f>
        <v>34000</v>
      </c>
      <c r="F331" s="40">
        <f>SUM(F332:F332)</f>
        <v>106335</v>
      </c>
      <c r="G331" s="5"/>
      <c r="H331" s="6"/>
      <c r="I331" s="53"/>
    </row>
    <row r="332" spans="1:9" s="3" customFormat="1" ht="38.25">
      <c r="A332" s="43"/>
      <c r="B332" s="43"/>
      <c r="C332" s="43">
        <v>6208</v>
      </c>
      <c r="D332" s="45" t="s">
        <v>42</v>
      </c>
      <c r="E332" s="46">
        <v>34000</v>
      </c>
      <c r="F332" s="47">
        <v>106335</v>
      </c>
      <c r="G332" s="5"/>
      <c r="H332" s="6"/>
      <c r="I332" s="6"/>
    </row>
    <row r="333" spans="1:9" s="3" customFormat="1">
      <c r="A333" s="43"/>
      <c r="B333" s="36">
        <v>85395</v>
      </c>
      <c r="C333" s="36"/>
      <c r="D333" s="48" t="s">
        <v>103</v>
      </c>
      <c r="E333" s="52">
        <f>SUM(E334)</f>
        <v>298000</v>
      </c>
      <c r="F333" s="49">
        <f>SUM(F334)</f>
        <v>200000</v>
      </c>
      <c r="G333" s="5"/>
      <c r="H333" s="6"/>
      <c r="I333" s="6"/>
    </row>
    <row r="334" spans="1:9" s="51" customFormat="1" ht="13.5">
      <c r="A334" s="43"/>
      <c r="B334" s="43"/>
      <c r="C334" s="43"/>
      <c r="D334" s="38" t="s">
        <v>19</v>
      </c>
      <c r="E334" s="39">
        <f>SUM(E335:E341)</f>
        <v>298000</v>
      </c>
      <c r="F334" s="40">
        <f>SUM(F335:F341)</f>
        <v>200000</v>
      </c>
      <c r="G334" s="5"/>
      <c r="H334" s="6"/>
      <c r="I334" s="50"/>
    </row>
    <row r="335" spans="1:9" s="3" customFormat="1" ht="41.25" customHeight="1">
      <c r="A335" s="43"/>
      <c r="B335" s="43"/>
      <c r="C335" s="44" t="s">
        <v>73</v>
      </c>
      <c r="D335" s="45" t="s">
        <v>63</v>
      </c>
      <c r="E335" s="46">
        <v>5000</v>
      </c>
      <c r="F335" s="47">
        <v>0</v>
      </c>
      <c r="G335" s="5"/>
      <c r="H335" s="6"/>
      <c r="I335" s="6"/>
    </row>
    <row r="336" spans="1:9" s="3" customFormat="1" ht="41.25" customHeight="1">
      <c r="A336" s="59"/>
      <c r="B336" s="59"/>
      <c r="C336" s="60" t="s">
        <v>62</v>
      </c>
      <c r="D336" s="61" t="s">
        <v>63</v>
      </c>
      <c r="E336" s="62">
        <v>3000</v>
      </c>
      <c r="F336" s="63">
        <v>0</v>
      </c>
      <c r="G336" s="5"/>
      <c r="H336" s="6"/>
      <c r="I336" s="6"/>
    </row>
    <row r="337" spans="1:9" s="3" customFormat="1" ht="39.75" customHeight="1">
      <c r="A337" s="43"/>
      <c r="B337" s="43"/>
      <c r="C337" s="44" t="s">
        <v>64</v>
      </c>
      <c r="D337" s="45" t="s">
        <v>63</v>
      </c>
      <c r="E337" s="46">
        <v>66000</v>
      </c>
      <c r="F337" s="47">
        <v>40000</v>
      </c>
      <c r="G337" s="5"/>
      <c r="H337" s="6"/>
      <c r="I337" s="6"/>
    </row>
    <row r="338" spans="1:9" s="3" customFormat="1">
      <c r="A338" s="43"/>
      <c r="B338" s="43"/>
      <c r="C338" s="44" t="s">
        <v>74</v>
      </c>
      <c r="D338" s="100" t="s">
        <v>28</v>
      </c>
      <c r="E338" s="46">
        <v>44000</v>
      </c>
      <c r="F338" s="47">
        <v>10000</v>
      </c>
      <c r="G338" s="5"/>
      <c r="H338" s="6"/>
      <c r="I338" s="6"/>
    </row>
    <row r="339" spans="1:9" s="3" customFormat="1" ht="51">
      <c r="A339" s="43"/>
      <c r="B339" s="43"/>
      <c r="C339" s="44" t="s">
        <v>75</v>
      </c>
      <c r="D339" s="69" t="s">
        <v>76</v>
      </c>
      <c r="E339" s="46">
        <v>10000</v>
      </c>
      <c r="F339" s="47">
        <v>50000</v>
      </c>
      <c r="G339" s="5"/>
      <c r="H339" s="6"/>
      <c r="I339" s="6"/>
    </row>
    <row r="340" spans="1:9" s="3" customFormat="1" ht="51">
      <c r="A340" s="43"/>
      <c r="B340" s="43"/>
      <c r="C340" s="44" t="s">
        <v>77</v>
      </c>
      <c r="D340" s="69" t="s">
        <v>76</v>
      </c>
      <c r="E340" s="46">
        <v>20000</v>
      </c>
      <c r="F340" s="47">
        <v>0</v>
      </c>
      <c r="G340" s="5"/>
      <c r="H340" s="6"/>
      <c r="I340" s="6"/>
    </row>
    <row r="341" spans="1:9" s="3" customFormat="1" ht="51">
      <c r="A341" s="59"/>
      <c r="B341" s="59"/>
      <c r="C341" s="60" t="s">
        <v>78</v>
      </c>
      <c r="D341" s="70" t="s">
        <v>76</v>
      </c>
      <c r="E341" s="62">
        <v>150000</v>
      </c>
      <c r="F341" s="63">
        <v>100000</v>
      </c>
      <c r="G341" s="5"/>
      <c r="H341" s="6"/>
      <c r="I341" s="6"/>
    </row>
    <row r="342" spans="1:9" s="27" customFormat="1">
      <c r="A342" s="64">
        <v>854</v>
      </c>
      <c r="B342" s="64"/>
      <c r="C342" s="64"/>
      <c r="D342" s="65" t="s">
        <v>175</v>
      </c>
      <c r="E342" s="66">
        <f>SUM(E343)</f>
        <v>3000</v>
      </c>
      <c r="F342" s="67">
        <f>SUM(F343)</f>
        <v>2100</v>
      </c>
      <c r="G342" s="5"/>
      <c r="H342" s="26"/>
      <c r="I342" s="26"/>
    </row>
    <row r="343" spans="1:9" s="35" customFormat="1">
      <c r="A343" s="36"/>
      <c r="B343" s="36">
        <v>85415</v>
      </c>
      <c r="C343" s="36"/>
      <c r="D343" s="48" t="s">
        <v>176</v>
      </c>
      <c r="E343" s="52">
        <f>SUM(E344)</f>
        <v>3000</v>
      </c>
      <c r="F343" s="49">
        <f>SUM(F344)</f>
        <v>2100</v>
      </c>
      <c r="G343" s="33"/>
      <c r="H343" s="34"/>
      <c r="I343" s="34"/>
    </row>
    <row r="344" spans="1:9" s="42" customFormat="1" ht="13.5">
      <c r="A344" s="36"/>
      <c r="B344" s="36"/>
      <c r="C344" s="36"/>
      <c r="D344" s="38" t="s">
        <v>19</v>
      </c>
      <c r="E344" s="39">
        <f>SUM(E345:E348)</f>
        <v>3000</v>
      </c>
      <c r="F344" s="40">
        <f>SUM(F345:F348)</f>
        <v>2100</v>
      </c>
      <c r="G344" s="33"/>
      <c r="H344" s="34"/>
      <c r="I344" s="41"/>
    </row>
    <row r="345" spans="1:9" s="3" customFormat="1" ht="40.5" customHeight="1">
      <c r="A345" s="43"/>
      <c r="B345" s="43"/>
      <c r="C345" s="44" t="s">
        <v>62</v>
      </c>
      <c r="D345" s="45" t="s">
        <v>177</v>
      </c>
      <c r="E345" s="46">
        <v>680</v>
      </c>
      <c r="F345" s="47">
        <v>500</v>
      </c>
      <c r="G345" s="5"/>
      <c r="H345" s="6"/>
      <c r="I345" s="6"/>
    </row>
    <row r="346" spans="1:9" s="3" customFormat="1" ht="40.5" customHeight="1">
      <c r="A346" s="43"/>
      <c r="B346" s="43"/>
      <c r="C346" s="44" t="s">
        <v>64</v>
      </c>
      <c r="D346" s="45" t="s">
        <v>177</v>
      </c>
      <c r="E346" s="46">
        <v>320</v>
      </c>
      <c r="F346" s="47">
        <v>100</v>
      </c>
      <c r="G346" s="5"/>
      <c r="H346" s="6"/>
      <c r="I346" s="6"/>
    </row>
    <row r="347" spans="1:9" s="3" customFormat="1">
      <c r="A347" s="43"/>
      <c r="B347" s="43"/>
      <c r="C347" s="44" t="s">
        <v>65</v>
      </c>
      <c r="D347" s="45" t="s">
        <v>30</v>
      </c>
      <c r="E347" s="46">
        <v>1360</v>
      </c>
      <c r="F347" s="47">
        <v>1000</v>
      </c>
      <c r="G347" s="5"/>
      <c r="H347" s="6"/>
      <c r="I347" s="6"/>
    </row>
    <row r="348" spans="1:9" s="3" customFormat="1">
      <c r="A348" s="43"/>
      <c r="B348" s="43"/>
      <c r="C348" s="44" t="s">
        <v>66</v>
      </c>
      <c r="D348" s="45" t="s">
        <v>30</v>
      </c>
      <c r="E348" s="46">
        <v>640</v>
      </c>
      <c r="F348" s="47">
        <v>500</v>
      </c>
      <c r="G348" s="5"/>
      <c r="H348" s="6"/>
      <c r="I348" s="6"/>
    </row>
    <row r="349" spans="1:9" s="27" customFormat="1">
      <c r="A349" s="64">
        <v>900</v>
      </c>
      <c r="B349" s="64"/>
      <c r="C349" s="64"/>
      <c r="D349" s="65" t="s">
        <v>178</v>
      </c>
      <c r="E349" s="66">
        <f>SUM(E353,E360,E363,E366,E350)</f>
        <v>769198</v>
      </c>
      <c r="F349" s="67">
        <f>SUM(F353,F360,F363,F366,F350)</f>
        <v>748451</v>
      </c>
      <c r="G349" s="5"/>
      <c r="H349" s="26"/>
      <c r="I349" s="26"/>
    </row>
    <row r="350" spans="1:9" s="35" customFormat="1">
      <c r="A350" s="126"/>
      <c r="B350" s="28">
        <v>90002</v>
      </c>
      <c r="C350" s="28"/>
      <c r="D350" s="30" t="s">
        <v>179</v>
      </c>
      <c r="E350" s="31">
        <f>SUM(E351,)</f>
        <v>72338</v>
      </c>
      <c r="F350" s="32">
        <f>SUM(F351,)</f>
        <v>0</v>
      </c>
      <c r="G350" s="33"/>
      <c r="H350" s="34"/>
      <c r="I350" s="34"/>
    </row>
    <row r="351" spans="1:9" s="42" customFormat="1" ht="13.5">
      <c r="A351" s="89"/>
      <c r="B351" s="36"/>
      <c r="C351" s="36"/>
      <c r="D351" s="38" t="s">
        <v>19</v>
      </c>
      <c r="E351" s="39">
        <f>SUM(E352:E352)</f>
        <v>72338</v>
      </c>
      <c r="F351" s="40">
        <f>SUM(F352:F352)</f>
        <v>0</v>
      </c>
      <c r="G351" s="33"/>
      <c r="H351" s="34"/>
      <c r="I351" s="41"/>
    </row>
    <row r="352" spans="1:9" s="3" customFormat="1" ht="28.5" customHeight="1">
      <c r="A352" s="95"/>
      <c r="B352" s="43"/>
      <c r="C352" s="43">
        <v>2990</v>
      </c>
      <c r="D352" s="45" t="s">
        <v>104</v>
      </c>
      <c r="E352" s="46">
        <v>72338</v>
      </c>
      <c r="F352" s="47">
        <v>0</v>
      </c>
      <c r="G352" s="5"/>
      <c r="H352" s="6"/>
      <c r="I352" s="6"/>
    </row>
    <row r="353" spans="1:9" s="35" customFormat="1" ht="15.75" customHeight="1">
      <c r="A353" s="89"/>
      <c r="B353" s="36">
        <v>90011</v>
      </c>
      <c r="C353" s="36"/>
      <c r="D353" s="48" t="s">
        <v>180</v>
      </c>
      <c r="E353" s="52">
        <f>E354+E357</f>
        <v>12000</v>
      </c>
      <c r="F353" s="49">
        <f>F354+F357</f>
        <v>6000</v>
      </c>
      <c r="G353" s="33"/>
      <c r="H353" s="34"/>
      <c r="I353" s="34"/>
    </row>
    <row r="354" spans="1:9" s="42" customFormat="1" ht="13.5" customHeight="1">
      <c r="A354" s="89"/>
      <c r="B354" s="36"/>
      <c r="C354" s="36"/>
      <c r="D354" s="38" t="s">
        <v>19</v>
      </c>
      <c r="E354" s="39">
        <f>SUM(E355:E356)</f>
        <v>2000</v>
      </c>
      <c r="F354" s="40">
        <f>SUM(F355:F356)</f>
        <v>1000</v>
      </c>
      <c r="G354" s="33"/>
      <c r="H354" s="34"/>
      <c r="I354" s="41"/>
    </row>
    <row r="355" spans="1:9" s="3" customFormat="1" ht="41.25" customHeight="1">
      <c r="A355" s="95"/>
      <c r="B355" s="43"/>
      <c r="C355" s="44" t="s">
        <v>62</v>
      </c>
      <c r="D355" s="45" t="s">
        <v>63</v>
      </c>
      <c r="E355" s="46">
        <v>1000</v>
      </c>
      <c r="F355" s="47">
        <v>0</v>
      </c>
      <c r="G355" s="5"/>
      <c r="H355" s="6"/>
      <c r="I355" s="6"/>
    </row>
    <row r="356" spans="1:9" s="3" customFormat="1" ht="41.25" customHeight="1">
      <c r="A356" s="95"/>
      <c r="B356" s="43"/>
      <c r="C356" s="44" t="s">
        <v>64</v>
      </c>
      <c r="D356" s="45" t="s">
        <v>63</v>
      </c>
      <c r="E356" s="46">
        <v>1000</v>
      </c>
      <c r="F356" s="47">
        <v>1000</v>
      </c>
      <c r="G356" s="5"/>
      <c r="H356" s="6"/>
      <c r="I356" s="6"/>
    </row>
    <row r="357" spans="1:9" s="54" customFormat="1" ht="15.75" customHeight="1">
      <c r="A357" s="95"/>
      <c r="B357" s="43"/>
      <c r="C357" s="44"/>
      <c r="D357" s="38" t="s">
        <v>40</v>
      </c>
      <c r="E357" s="39">
        <f>SUM(E358:E359)</f>
        <v>10000</v>
      </c>
      <c r="F357" s="40">
        <f>SUM(F358:F359)</f>
        <v>5000</v>
      </c>
      <c r="G357" s="5"/>
      <c r="H357" s="6"/>
      <c r="I357" s="53"/>
    </row>
    <row r="358" spans="1:9" s="3" customFormat="1" ht="66" customHeight="1">
      <c r="A358" s="95"/>
      <c r="B358" s="43"/>
      <c r="C358" s="44" t="s">
        <v>69</v>
      </c>
      <c r="D358" s="45" t="s">
        <v>70</v>
      </c>
      <c r="E358" s="46">
        <v>5000</v>
      </c>
      <c r="F358" s="47">
        <v>0</v>
      </c>
      <c r="G358" s="5"/>
      <c r="H358" s="6"/>
      <c r="I358" s="6"/>
    </row>
    <row r="359" spans="1:9" s="3" customFormat="1" ht="66" customHeight="1">
      <c r="A359" s="95"/>
      <c r="B359" s="43"/>
      <c r="C359" s="44" t="s">
        <v>71</v>
      </c>
      <c r="D359" s="45" t="s">
        <v>70</v>
      </c>
      <c r="E359" s="46">
        <v>5000</v>
      </c>
      <c r="F359" s="47">
        <v>5000</v>
      </c>
      <c r="G359" s="5"/>
      <c r="H359" s="6"/>
      <c r="I359" s="6"/>
    </row>
    <row r="360" spans="1:9" s="35" customFormat="1" ht="29.25" customHeight="1">
      <c r="A360" s="89"/>
      <c r="B360" s="36">
        <v>90019</v>
      </c>
      <c r="C360" s="36"/>
      <c r="D360" s="48" t="s">
        <v>181</v>
      </c>
      <c r="E360" s="52">
        <f>SUM(E361)</f>
        <v>3000</v>
      </c>
      <c r="F360" s="49">
        <f>SUM(F361)</f>
        <v>3000</v>
      </c>
      <c r="G360" s="33"/>
      <c r="H360" s="34"/>
      <c r="I360" s="34"/>
    </row>
    <row r="361" spans="1:9" s="42" customFormat="1" ht="13.5">
      <c r="A361" s="89"/>
      <c r="B361" s="36"/>
      <c r="C361" s="36"/>
      <c r="D361" s="38" t="s">
        <v>19</v>
      </c>
      <c r="E361" s="39">
        <f>SUM(E362:E362)</f>
        <v>3000</v>
      </c>
      <c r="F361" s="40">
        <f>SUM(F362:F362)</f>
        <v>3000</v>
      </c>
      <c r="G361" s="33"/>
      <c r="H361" s="34"/>
      <c r="I361" s="41"/>
    </row>
    <row r="362" spans="1:9" s="3" customFormat="1">
      <c r="A362" s="128"/>
      <c r="B362" s="59"/>
      <c r="C362" s="60" t="s">
        <v>33</v>
      </c>
      <c r="D362" s="61" t="s">
        <v>34</v>
      </c>
      <c r="E362" s="62">
        <v>3000</v>
      </c>
      <c r="F362" s="63">
        <v>3000</v>
      </c>
      <c r="G362" s="5"/>
      <c r="H362" s="6"/>
      <c r="I362" s="6"/>
    </row>
    <row r="363" spans="1:9" s="35" customFormat="1" ht="25.5">
      <c r="A363" s="89"/>
      <c r="B363" s="36">
        <v>90020</v>
      </c>
      <c r="C363" s="37"/>
      <c r="D363" s="48" t="s">
        <v>182</v>
      </c>
      <c r="E363" s="52">
        <f>SUM(E364)</f>
        <v>2000</v>
      </c>
      <c r="F363" s="49">
        <f>SUM(F364)</f>
        <v>2000</v>
      </c>
      <c r="G363" s="33"/>
      <c r="H363" s="34"/>
      <c r="I363" s="34"/>
    </row>
    <row r="364" spans="1:9" s="42" customFormat="1" ht="13.5">
      <c r="A364" s="89"/>
      <c r="B364" s="36"/>
      <c r="C364" s="37"/>
      <c r="D364" s="38" t="s">
        <v>19</v>
      </c>
      <c r="E364" s="39">
        <f>SUM(E365)</f>
        <v>2000</v>
      </c>
      <c r="F364" s="40">
        <f>SUM(F365)</f>
        <v>2000</v>
      </c>
      <c r="G364" s="33"/>
      <c r="H364" s="34"/>
      <c r="I364" s="41"/>
    </row>
    <row r="365" spans="1:9" s="3" customFormat="1">
      <c r="A365" s="95"/>
      <c r="B365" s="43"/>
      <c r="C365" s="44" t="s">
        <v>183</v>
      </c>
      <c r="D365" s="45" t="s">
        <v>184</v>
      </c>
      <c r="E365" s="46">
        <v>2000</v>
      </c>
      <c r="F365" s="47">
        <v>2000</v>
      </c>
      <c r="G365" s="5"/>
      <c r="H365" s="6"/>
      <c r="I365" s="6"/>
    </row>
    <row r="366" spans="1:9" s="35" customFormat="1">
      <c r="A366" s="36"/>
      <c r="B366" s="36">
        <v>90095</v>
      </c>
      <c r="C366" s="36"/>
      <c r="D366" s="48" t="s">
        <v>103</v>
      </c>
      <c r="E366" s="52">
        <f>SUM(E367,E371)</f>
        <v>679860</v>
      </c>
      <c r="F366" s="49">
        <f>SUM(F367,F371)</f>
        <v>737451</v>
      </c>
      <c r="G366" s="33"/>
      <c r="H366" s="34"/>
      <c r="I366" s="34"/>
    </row>
    <row r="367" spans="1:9" s="42" customFormat="1" ht="13.5">
      <c r="A367" s="36"/>
      <c r="B367" s="36"/>
      <c r="C367" s="36"/>
      <c r="D367" s="38" t="s">
        <v>19</v>
      </c>
      <c r="E367" s="39">
        <f>SUM(E368:E370)</f>
        <v>642470</v>
      </c>
      <c r="F367" s="40">
        <f>SUM(F368:F370)</f>
        <v>737451</v>
      </c>
      <c r="G367" s="33"/>
      <c r="H367" s="34"/>
      <c r="I367" s="41"/>
    </row>
    <row r="368" spans="1:9" s="35" customFormat="1" ht="38.25">
      <c r="A368" s="36"/>
      <c r="B368" s="36"/>
      <c r="C368" s="44" t="s">
        <v>56</v>
      </c>
      <c r="D368" s="45" t="s">
        <v>42</v>
      </c>
      <c r="E368" s="46">
        <v>500097</v>
      </c>
      <c r="F368" s="129">
        <v>435433</v>
      </c>
      <c r="G368" s="33"/>
      <c r="H368" s="34"/>
      <c r="I368" s="34"/>
    </row>
    <row r="369" spans="1:9" s="3" customFormat="1" ht="38.25">
      <c r="A369" s="43"/>
      <c r="B369" s="43"/>
      <c r="C369" s="43">
        <v>2440</v>
      </c>
      <c r="D369" s="45" t="s">
        <v>82</v>
      </c>
      <c r="E369" s="46">
        <v>80000</v>
      </c>
      <c r="F369" s="47">
        <v>180000</v>
      </c>
      <c r="G369" s="5"/>
      <c r="H369" s="6"/>
      <c r="I369" s="6"/>
    </row>
    <row r="370" spans="1:9" s="3" customFormat="1" ht="38.25">
      <c r="A370" s="43"/>
      <c r="B370" s="43"/>
      <c r="C370" s="43">
        <v>2449</v>
      </c>
      <c r="D370" s="45" t="s">
        <v>82</v>
      </c>
      <c r="E370" s="46">
        <v>62373</v>
      </c>
      <c r="F370" s="47">
        <v>122018</v>
      </c>
      <c r="G370" s="5"/>
      <c r="H370" s="6"/>
      <c r="I370" s="6"/>
    </row>
    <row r="371" spans="1:9" s="54" customFormat="1" ht="13.5">
      <c r="A371" s="43"/>
      <c r="B371" s="43"/>
      <c r="C371" s="43"/>
      <c r="D371" s="38" t="s">
        <v>40</v>
      </c>
      <c r="E371" s="39">
        <f>SUM(E372:E373)</f>
        <v>37390</v>
      </c>
      <c r="F371" s="40">
        <f>SUM(F372:F373)</f>
        <v>0</v>
      </c>
      <c r="G371" s="5"/>
      <c r="H371" s="6"/>
      <c r="I371" s="53"/>
    </row>
    <row r="372" spans="1:9" s="3" customFormat="1" ht="38.25">
      <c r="A372" s="43"/>
      <c r="B372" s="43"/>
      <c r="C372" s="43">
        <v>6208</v>
      </c>
      <c r="D372" s="45" t="s">
        <v>42</v>
      </c>
      <c r="E372" s="46">
        <v>21925</v>
      </c>
      <c r="F372" s="130">
        <v>0</v>
      </c>
      <c r="G372" s="5"/>
      <c r="H372" s="6"/>
      <c r="I372" s="6"/>
    </row>
    <row r="373" spans="1:9" s="3" customFormat="1" ht="51">
      <c r="A373" s="43"/>
      <c r="B373" s="43"/>
      <c r="C373" s="43">
        <v>6269</v>
      </c>
      <c r="D373" s="45" t="s">
        <v>83</v>
      </c>
      <c r="E373" s="46">
        <v>15465</v>
      </c>
      <c r="F373" s="63">
        <v>0</v>
      </c>
      <c r="G373" s="5"/>
      <c r="H373" s="6"/>
      <c r="I373" s="6"/>
    </row>
    <row r="374" spans="1:9" s="27" customFormat="1">
      <c r="A374" s="64">
        <v>921</v>
      </c>
      <c r="B374" s="64"/>
      <c r="C374" s="64"/>
      <c r="D374" s="65" t="s">
        <v>185</v>
      </c>
      <c r="E374" s="66">
        <f>SUM(E389+E385+E375+E382+E394)</f>
        <v>11908481</v>
      </c>
      <c r="F374" s="67">
        <f>SUM(F389+F385+F375+F382+F394)</f>
        <v>0</v>
      </c>
      <c r="G374" s="5"/>
      <c r="H374" s="26"/>
      <c r="I374" s="26"/>
    </row>
    <row r="375" spans="1:9" s="35" customFormat="1">
      <c r="A375" s="36"/>
      <c r="B375" s="36">
        <v>92106</v>
      </c>
      <c r="C375" s="36"/>
      <c r="D375" s="48" t="s">
        <v>186</v>
      </c>
      <c r="E375" s="52">
        <f>SUM(E376,E380)</f>
        <v>11010225</v>
      </c>
      <c r="F375" s="49">
        <f>SUM(F376,F380)</f>
        <v>0</v>
      </c>
      <c r="G375" s="33"/>
      <c r="H375" s="34"/>
      <c r="I375" s="34"/>
    </row>
    <row r="376" spans="1:9" s="42" customFormat="1" ht="13.5">
      <c r="A376" s="36"/>
      <c r="B376" s="36"/>
      <c r="C376" s="36"/>
      <c r="D376" s="38" t="s">
        <v>19</v>
      </c>
      <c r="E376" s="39">
        <f>SUM(E377:E379)</f>
        <v>2610268</v>
      </c>
      <c r="F376" s="40">
        <f>SUM(F377:F379)</f>
        <v>0</v>
      </c>
      <c r="G376" s="33"/>
      <c r="H376" s="34"/>
      <c r="I376" s="41"/>
    </row>
    <row r="377" spans="1:9" s="35" customFormat="1">
      <c r="A377" s="36"/>
      <c r="B377" s="36"/>
      <c r="C377" s="44" t="s">
        <v>29</v>
      </c>
      <c r="D377" s="45" t="s">
        <v>30</v>
      </c>
      <c r="E377" s="46">
        <v>2000000</v>
      </c>
      <c r="F377" s="47">
        <v>0</v>
      </c>
      <c r="G377" s="5"/>
      <c r="H377" s="34"/>
      <c r="I377" s="34"/>
    </row>
    <row r="378" spans="1:9" s="3" customFormat="1">
      <c r="A378" s="43"/>
      <c r="B378" s="43"/>
      <c r="C378" s="44" t="s">
        <v>66</v>
      </c>
      <c r="D378" s="45" t="s">
        <v>30</v>
      </c>
      <c r="E378" s="46">
        <v>570268</v>
      </c>
      <c r="F378" s="47">
        <v>0</v>
      </c>
      <c r="G378" s="5"/>
      <c r="H378" s="6"/>
      <c r="I378" s="6"/>
    </row>
    <row r="379" spans="1:9" s="3" customFormat="1" ht="39.75" customHeight="1">
      <c r="A379" s="43"/>
      <c r="B379" s="43"/>
      <c r="C379" s="43">
        <v>2710</v>
      </c>
      <c r="D379" s="45" t="s">
        <v>187</v>
      </c>
      <c r="E379" s="46">
        <v>40000</v>
      </c>
      <c r="F379" s="47">
        <v>0</v>
      </c>
      <c r="G379" s="5"/>
      <c r="H379" s="6"/>
      <c r="I379" s="6"/>
    </row>
    <row r="380" spans="1:9" s="54" customFormat="1" ht="13.5">
      <c r="A380" s="43"/>
      <c r="B380" s="43"/>
      <c r="C380" s="43"/>
      <c r="D380" s="38" t="s">
        <v>40</v>
      </c>
      <c r="E380" s="39">
        <f>SUM(E381:E381)</f>
        <v>8399957</v>
      </c>
      <c r="F380" s="40">
        <f>SUM(F381:F381)</f>
        <v>0</v>
      </c>
      <c r="G380" s="5"/>
      <c r="H380" s="6"/>
      <c r="I380" s="53"/>
    </row>
    <row r="381" spans="1:9" s="3" customFormat="1" ht="29.25" customHeight="1">
      <c r="A381" s="43"/>
      <c r="B381" s="43"/>
      <c r="C381" s="43">
        <v>6689</v>
      </c>
      <c r="D381" s="45" t="s">
        <v>104</v>
      </c>
      <c r="E381" s="46">
        <v>8399957</v>
      </c>
      <c r="F381" s="47">
        <v>0</v>
      </c>
      <c r="G381" s="5"/>
      <c r="H381" s="6"/>
      <c r="I381" s="6"/>
    </row>
    <row r="382" spans="1:9" s="35" customFormat="1">
      <c r="A382" s="36"/>
      <c r="B382" s="36">
        <v>92108</v>
      </c>
      <c r="C382" s="36"/>
      <c r="D382" s="48" t="s">
        <v>188</v>
      </c>
      <c r="E382" s="52">
        <f>SUM(E383)</f>
        <v>767</v>
      </c>
      <c r="F382" s="49">
        <f>SUM(F383)</f>
        <v>0</v>
      </c>
      <c r="G382" s="33"/>
      <c r="H382" s="34"/>
      <c r="I382" s="34"/>
    </row>
    <row r="383" spans="1:9" s="54" customFormat="1" ht="13.5">
      <c r="A383" s="43"/>
      <c r="B383" s="43"/>
      <c r="C383" s="43"/>
      <c r="D383" s="38" t="s">
        <v>154</v>
      </c>
      <c r="E383" s="39">
        <f>SUM(E384:E384)</f>
        <v>767</v>
      </c>
      <c r="F383" s="40">
        <f>SUM(F384:F384)</f>
        <v>0</v>
      </c>
      <c r="G383" s="5"/>
      <c r="H383" s="6"/>
      <c r="I383" s="53"/>
    </row>
    <row r="384" spans="1:9" s="3" customFormat="1" ht="29.25" customHeight="1">
      <c r="A384" s="43"/>
      <c r="B384" s="43"/>
      <c r="C384" s="43">
        <v>6680</v>
      </c>
      <c r="D384" s="45" t="s">
        <v>104</v>
      </c>
      <c r="E384" s="46">
        <v>767</v>
      </c>
      <c r="F384" s="47">
        <v>0</v>
      </c>
      <c r="G384" s="5"/>
      <c r="H384" s="6"/>
      <c r="I384" s="6"/>
    </row>
    <row r="385" spans="1:9" s="35" customFormat="1">
      <c r="A385" s="36"/>
      <c r="B385" s="36">
        <v>92109</v>
      </c>
      <c r="C385" s="36"/>
      <c r="D385" s="48" t="s">
        <v>189</v>
      </c>
      <c r="E385" s="52">
        <f>SUM(E386)</f>
        <v>156000</v>
      </c>
      <c r="F385" s="49">
        <f>SUM(F386)</f>
        <v>0</v>
      </c>
      <c r="G385" s="33"/>
      <c r="H385" s="34"/>
      <c r="I385" s="34"/>
    </row>
    <row r="386" spans="1:9" s="42" customFormat="1" ht="13.5">
      <c r="A386" s="36"/>
      <c r="B386" s="36"/>
      <c r="C386" s="36"/>
      <c r="D386" s="38" t="s">
        <v>19</v>
      </c>
      <c r="E386" s="39">
        <f>SUM(E387:E388)</f>
        <v>156000</v>
      </c>
      <c r="F386" s="40">
        <f>SUM(F387:F388)</f>
        <v>0</v>
      </c>
      <c r="G386" s="33"/>
      <c r="H386" s="34"/>
      <c r="I386" s="41"/>
    </row>
    <row r="387" spans="1:9" s="42" customFormat="1" ht="38.25">
      <c r="A387" s="36"/>
      <c r="B387" s="36"/>
      <c r="C387" s="131">
        <v>2220</v>
      </c>
      <c r="D387" s="106" t="s">
        <v>140</v>
      </c>
      <c r="E387" s="46">
        <v>136000</v>
      </c>
      <c r="F387" s="47">
        <v>0</v>
      </c>
      <c r="G387" s="33"/>
      <c r="H387" s="34"/>
      <c r="I387" s="41"/>
    </row>
    <row r="388" spans="1:9" s="3" customFormat="1" ht="42" customHeight="1">
      <c r="A388" s="43"/>
      <c r="B388" s="43"/>
      <c r="C388" s="43">
        <v>2710</v>
      </c>
      <c r="D388" s="45" t="s">
        <v>187</v>
      </c>
      <c r="E388" s="46">
        <v>20000</v>
      </c>
      <c r="F388" s="47">
        <v>0</v>
      </c>
      <c r="G388" s="5"/>
      <c r="H388" s="6"/>
      <c r="I388" s="6"/>
    </row>
    <row r="389" spans="1:9" s="35" customFormat="1">
      <c r="A389" s="36"/>
      <c r="B389" s="36">
        <v>92118</v>
      </c>
      <c r="C389" s="36"/>
      <c r="D389" s="48" t="s">
        <v>190</v>
      </c>
      <c r="E389" s="52">
        <f>SUM(E390,E392)</f>
        <v>591489</v>
      </c>
      <c r="F389" s="49">
        <f>SUM(F390,F392)</f>
        <v>0</v>
      </c>
      <c r="G389" s="33"/>
      <c r="H389" s="34"/>
      <c r="I389" s="34"/>
    </row>
    <row r="390" spans="1:9" s="42" customFormat="1" ht="13.5">
      <c r="A390" s="36"/>
      <c r="B390" s="36"/>
      <c r="C390" s="36"/>
      <c r="D390" s="38" t="s">
        <v>19</v>
      </c>
      <c r="E390" s="39">
        <f>SUM(E391:E391)</f>
        <v>565000</v>
      </c>
      <c r="F390" s="40">
        <f>SUM(F391:F391)</f>
        <v>0</v>
      </c>
      <c r="G390" s="33"/>
      <c r="H390" s="34"/>
      <c r="I390" s="41"/>
    </row>
    <row r="391" spans="1:9" s="3" customFormat="1" ht="39" customHeight="1">
      <c r="A391" s="43"/>
      <c r="B391" s="43"/>
      <c r="C391" s="43">
        <v>2710</v>
      </c>
      <c r="D391" s="45" t="s">
        <v>187</v>
      </c>
      <c r="E391" s="46">
        <v>565000</v>
      </c>
      <c r="F391" s="47">
        <v>0</v>
      </c>
      <c r="G391" s="5"/>
      <c r="H391" s="6"/>
      <c r="I391" s="6"/>
    </row>
    <row r="392" spans="1:9" s="54" customFormat="1" ht="15" customHeight="1">
      <c r="A392" s="43"/>
      <c r="B392" s="43"/>
      <c r="C392" s="43"/>
      <c r="D392" s="38" t="s">
        <v>40</v>
      </c>
      <c r="E392" s="39">
        <f>SUM(E393)</f>
        <v>26489</v>
      </c>
      <c r="F392" s="40">
        <f>SUM(F393)</f>
        <v>0</v>
      </c>
      <c r="G392" s="5"/>
      <c r="H392" s="6"/>
      <c r="I392" s="53"/>
    </row>
    <row r="393" spans="1:9" s="3" customFormat="1" ht="28.5" customHeight="1">
      <c r="A393" s="59"/>
      <c r="B393" s="59"/>
      <c r="C393" s="59">
        <v>6680</v>
      </c>
      <c r="D393" s="61" t="s">
        <v>95</v>
      </c>
      <c r="E393" s="62">
        <v>26489</v>
      </c>
      <c r="F393" s="63">
        <v>0</v>
      </c>
      <c r="G393" s="5"/>
      <c r="H393" s="6"/>
      <c r="I393" s="6"/>
    </row>
    <row r="394" spans="1:9" s="35" customFormat="1">
      <c r="A394" s="36"/>
      <c r="B394" s="36">
        <v>92195</v>
      </c>
      <c r="C394" s="36"/>
      <c r="D394" s="48" t="s">
        <v>103</v>
      </c>
      <c r="E394" s="52">
        <f>SUM(E395)</f>
        <v>150000</v>
      </c>
      <c r="F394" s="49">
        <f>SUM(F395)</f>
        <v>0</v>
      </c>
      <c r="G394" s="33"/>
      <c r="H394" s="34"/>
      <c r="I394" s="34"/>
    </row>
    <row r="395" spans="1:9" s="42" customFormat="1" ht="13.5">
      <c r="A395" s="36"/>
      <c r="B395" s="36"/>
      <c r="C395" s="36"/>
      <c r="D395" s="38" t="s">
        <v>19</v>
      </c>
      <c r="E395" s="39">
        <f>SUM(E396)</f>
        <v>150000</v>
      </c>
      <c r="F395" s="40">
        <f>SUM(F396)</f>
        <v>0</v>
      </c>
      <c r="G395" s="33"/>
      <c r="H395" s="34"/>
      <c r="I395" s="41"/>
    </row>
    <row r="396" spans="1:9" s="35" customFormat="1" ht="38.25">
      <c r="A396" s="36"/>
      <c r="B396" s="36"/>
      <c r="C396" s="43">
        <v>2710</v>
      </c>
      <c r="D396" s="45" t="s">
        <v>187</v>
      </c>
      <c r="E396" s="46">
        <v>150000</v>
      </c>
      <c r="F396" s="129">
        <v>0</v>
      </c>
      <c r="G396" s="33"/>
      <c r="H396" s="34"/>
      <c r="I396" s="34"/>
    </row>
    <row r="397" spans="1:9" s="27" customFormat="1" ht="25.5">
      <c r="A397" s="64">
        <v>925</v>
      </c>
      <c r="B397" s="64"/>
      <c r="C397" s="64"/>
      <c r="D397" s="65" t="s">
        <v>191</v>
      </c>
      <c r="E397" s="66">
        <f>E398</f>
        <v>2479012</v>
      </c>
      <c r="F397" s="67">
        <f>F398</f>
        <v>2973970</v>
      </c>
      <c r="G397" s="5"/>
      <c r="H397" s="26"/>
      <c r="I397" s="26"/>
    </row>
    <row r="398" spans="1:9" s="3" customFormat="1">
      <c r="A398" s="36"/>
      <c r="B398" s="28">
        <v>92502</v>
      </c>
      <c r="C398" s="28"/>
      <c r="D398" s="30" t="s">
        <v>192</v>
      </c>
      <c r="E398" s="31">
        <f>SUM(E399,E408)</f>
        <v>2479012</v>
      </c>
      <c r="F398" s="32">
        <f>SUM(F399,F408)</f>
        <v>2973970</v>
      </c>
      <c r="G398" s="5"/>
      <c r="H398" s="6"/>
      <c r="I398" s="6"/>
    </row>
    <row r="399" spans="1:9" s="51" customFormat="1" ht="13.5">
      <c r="A399" s="36"/>
      <c r="B399" s="36"/>
      <c r="C399" s="36"/>
      <c r="D399" s="38" t="s">
        <v>19</v>
      </c>
      <c r="E399" s="39">
        <f>SUM(E400:E407)</f>
        <v>1851012</v>
      </c>
      <c r="F399" s="40">
        <f>SUM(F400:F407)</f>
        <v>1870744</v>
      </c>
      <c r="G399" s="5"/>
      <c r="H399" s="6"/>
      <c r="I399" s="50"/>
    </row>
    <row r="400" spans="1:9" s="3" customFormat="1" ht="51">
      <c r="A400" s="43"/>
      <c r="B400" s="43"/>
      <c r="C400" s="44" t="s">
        <v>23</v>
      </c>
      <c r="D400" s="45" t="s">
        <v>24</v>
      </c>
      <c r="E400" s="46">
        <v>16100</v>
      </c>
      <c r="F400" s="47">
        <f>1200+3800+4800+3600</f>
        <v>13400</v>
      </c>
      <c r="G400" s="5"/>
      <c r="H400" s="6"/>
      <c r="I400" s="6"/>
    </row>
    <row r="401" spans="1:18" s="3" customFormat="1">
      <c r="A401" s="43"/>
      <c r="B401" s="43"/>
      <c r="C401" s="44" t="s">
        <v>27</v>
      </c>
      <c r="D401" s="45" t="s">
        <v>28</v>
      </c>
      <c r="E401" s="46">
        <v>5050</v>
      </c>
      <c r="F401" s="47">
        <f>1200+2000+1000</f>
        <v>4200</v>
      </c>
      <c r="G401" s="5"/>
      <c r="H401" s="6"/>
      <c r="I401" s="6"/>
    </row>
    <row r="402" spans="1:18" s="3" customFormat="1">
      <c r="A402" s="43"/>
      <c r="B402" s="43"/>
      <c r="C402" s="44" t="s">
        <v>74</v>
      </c>
      <c r="D402" s="45" t="s">
        <v>28</v>
      </c>
      <c r="E402" s="46">
        <v>900</v>
      </c>
      <c r="F402" s="47">
        <v>0</v>
      </c>
      <c r="G402" s="5"/>
      <c r="H402" s="6"/>
      <c r="I402" s="6"/>
    </row>
    <row r="403" spans="1:18" s="3" customFormat="1">
      <c r="A403" s="43"/>
      <c r="B403" s="43"/>
      <c r="C403" s="44" t="s">
        <v>29</v>
      </c>
      <c r="D403" s="45" t="s">
        <v>30</v>
      </c>
      <c r="E403" s="46">
        <v>1100</v>
      </c>
      <c r="F403" s="47">
        <v>700</v>
      </c>
      <c r="G403" s="5"/>
      <c r="H403" s="6"/>
      <c r="I403" s="6"/>
    </row>
    <row r="404" spans="1:18" s="3" customFormat="1" ht="38.25">
      <c r="A404" s="43"/>
      <c r="B404" s="43"/>
      <c r="C404" s="43">
        <v>2008</v>
      </c>
      <c r="D404" s="45" t="s">
        <v>42</v>
      </c>
      <c r="E404" s="46">
        <v>332372</v>
      </c>
      <c r="F404" s="132">
        <v>393444</v>
      </c>
      <c r="G404" s="5"/>
      <c r="H404" s="6"/>
      <c r="I404" s="6"/>
    </row>
    <row r="405" spans="1:18" s="3" customFormat="1" ht="25.5">
      <c r="A405" s="43"/>
      <c r="B405" s="43"/>
      <c r="C405" s="43">
        <v>2230</v>
      </c>
      <c r="D405" s="45" t="s">
        <v>68</v>
      </c>
      <c r="E405" s="46">
        <v>1459000</v>
      </c>
      <c r="F405" s="47">
        <v>1459000</v>
      </c>
      <c r="G405" s="5"/>
      <c r="H405" s="6"/>
      <c r="I405" s="6"/>
    </row>
    <row r="406" spans="1:18" s="3" customFormat="1" ht="38.25">
      <c r="A406" s="43"/>
      <c r="B406" s="43"/>
      <c r="C406" s="43">
        <v>2440</v>
      </c>
      <c r="D406" s="45" t="s">
        <v>82</v>
      </c>
      <c r="E406" s="46">
        <v>23300</v>
      </c>
      <c r="F406" s="47">
        <v>0</v>
      </c>
      <c r="G406" s="5"/>
      <c r="H406" s="6"/>
      <c r="I406" s="6"/>
    </row>
    <row r="407" spans="1:18" s="3" customFormat="1" ht="38.25">
      <c r="A407" s="43"/>
      <c r="B407" s="43"/>
      <c r="C407" s="43">
        <v>2700</v>
      </c>
      <c r="D407" s="45" t="s">
        <v>37</v>
      </c>
      <c r="E407" s="46">
        <v>13190</v>
      </c>
      <c r="F407" s="47">
        <v>0</v>
      </c>
      <c r="G407" s="5"/>
      <c r="H407" s="6"/>
      <c r="I407" s="6"/>
    </row>
    <row r="408" spans="1:18" s="54" customFormat="1" ht="13.5">
      <c r="A408" s="43"/>
      <c r="B408" s="43"/>
      <c r="C408" s="43"/>
      <c r="D408" s="38" t="s">
        <v>40</v>
      </c>
      <c r="E408" s="39">
        <f>SUM(E409:E411)</f>
        <v>628000</v>
      </c>
      <c r="F408" s="40">
        <f>SUM(F409:F411)</f>
        <v>1103226</v>
      </c>
      <c r="G408" s="5"/>
      <c r="H408" s="6"/>
      <c r="I408" s="53"/>
    </row>
    <row r="409" spans="1:18" s="3" customFormat="1" ht="38.25">
      <c r="A409" s="43"/>
      <c r="B409" s="43"/>
      <c r="C409" s="43">
        <v>6207</v>
      </c>
      <c r="D409" s="55" t="s">
        <v>42</v>
      </c>
      <c r="E409" s="46">
        <v>0</v>
      </c>
      <c r="F409" s="47">
        <v>937742</v>
      </c>
      <c r="G409" s="57"/>
    </row>
    <row r="410" spans="1:18" ht="51">
      <c r="A410" s="133"/>
      <c r="B410" s="133"/>
      <c r="C410" s="43">
        <v>6260</v>
      </c>
      <c r="D410" s="45" t="s">
        <v>83</v>
      </c>
      <c r="E410" s="47">
        <v>628000</v>
      </c>
      <c r="F410" s="47">
        <v>0</v>
      </c>
    </row>
    <row r="411" spans="1:18" s="3" customFormat="1" ht="51">
      <c r="A411" s="59"/>
      <c r="B411" s="59"/>
      <c r="C411" s="59">
        <v>6269</v>
      </c>
      <c r="D411" s="61" t="s">
        <v>83</v>
      </c>
      <c r="E411" s="63">
        <v>0</v>
      </c>
      <c r="F411" s="63">
        <f>24866+47361+59087+7320+26850</f>
        <v>165484</v>
      </c>
      <c r="G411" s="5"/>
      <c r="H411" s="6"/>
      <c r="I411" s="6"/>
    </row>
    <row r="412" spans="1:18" s="142" customFormat="1" ht="15.75" customHeight="1">
      <c r="A412" s="134"/>
      <c r="B412" s="134"/>
      <c r="C412" s="135"/>
      <c r="D412" s="136" t="s">
        <v>193</v>
      </c>
      <c r="E412" s="67">
        <f>SUM(E14,E49,E59,E79,E142,E160,E174,E189,E238,E242,E250,E278,E299,E306,E316,E342,E349,E374,E397)</f>
        <v>725509973</v>
      </c>
      <c r="F412" s="67">
        <f>SUM(F14,F49,F59,F79,F142,F160,F174,F189,F238,F242,F250,F278,F299,F306,F316,F342,F349,F374,F397)</f>
        <v>1155944662</v>
      </c>
      <c r="G412" s="137"/>
      <c r="H412" s="138"/>
      <c r="I412" s="139"/>
      <c r="J412" s="140"/>
      <c r="K412" s="140"/>
      <c r="L412" s="141"/>
      <c r="M412" s="141"/>
      <c r="N412" s="141"/>
      <c r="O412" s="141"/>
      <c r="P412" s="141"/>
      <c r="Q412" s="141"/>
      <c r="R412" s="141"/>
    </row>
    <row r="413" spans="1:18" s="86" customFormat="1" ht="13.5">
      <c r="A413" s="143"/>
      <c r="B413" s="143"/>
      <c r="C413" s="144"/>
      <c r="D413" s="38" t="s">
        <v>194</v>
      </c>
      <c r="E413" s="145">
        <f>E412-E414</f>
        <v>462574336</v>
      </c>
      <c r="F413" s="146">
        <f>F412-F414</f>
        <v>480099745</v>
      </c>
      <c r="G413" s="147"/>
      <c r="H413" s="148"/>
      <c r="I413" s="149"/>
      <c r="J413" s="150"/>
      <c r="K413" s="151"/>
      <c r="L413" s="152"/>
      <c r="M413" s="152"/>
      <c r="N413" s="152"/>
      <c r="O413" s="152"/>
      <c r="P413" s="152"/>
      <c r="Q413" s="152"/>
      <c r="R413" s="152"/>
    </row>
    <row r="414" spans="1:18" s="86" customFormat="1" ht="13.5">
      <c r="A414" s="143"/>
      <c r="B414" s="143"/>
      <c r="C414" s="144"/>
      <c r="D414" s="153" t="s">
        <v>40</v>
      </c>
      <c r="E414" s="39">
        <f>SUM(E415:E417)</f>
        <v>262935637</v>
      </c>
      <c r="F414" s="40">
        <f>SUM(F415:F417)</f>
        <v>675844917</v>
      </c>
      <c r="G414" s="147"/>
      <c r="H414" s="148"/>
      <c r="I414" s="149"/>
      <c r="J414" s="150"/>
      <c r="K414" s="151"/>
      <c r="L414" s="152"/>
      <c r="M414" s="152"/>
      <c r="N414" s="152"/>
      <c r="O414" s="152"/>
      <c r="P414" s="152"/>
      <c r="Q414" s="152"/>
      <c r="R414" s="152"/>
    </row>
    <row r="415" spans="1:18" s="162" customFormat="1" ht="12.75" customHeight="1">
      <c r="A415" s="154"/>
      <c r="B415" s="154"/>
      <c r="C415" s="154"/>
      <c r="D415" s="155" t="s">
        <v>195</v>
      </c>
      <c r="E415" s="156">
        <f>SUMIF($C$14:$C$411,"6260",E14:E411)+SUMIF($C$14:$C$411,"6269",E14:E411)+SUMIF($C$14:$C$411,"629?",E14:E411)+SUMIF($C$14:$C$411,"6510",E14:E411)+SUMIF($C$14:$C$411,"6518",E14:E411)+SUMIF($C$14:$C$411,"6519",E14:E411)+SUMIF($C$14:$C$411,"6517",E14:E411)+SUMIF($C$14:$C$411,"6530",E14:E411)+SUMIF($C$14:$C$411,"6537",E14:E411)+SUMIF($C$14:$C$411,"6539",E14:E411)+SUMIF($C$14:$C$411,"6610",E14:E411)+SUMIF($C$14:$C$411,"6619",E14:E411)+SUMIF($C$14:$C$411,"6620",E14:E411)+SUMIF($C$14:$C$411,"6629",E14:E411)+SUMIF($C$14:$C$411,"6200",E14:E411)+SUMIF($C$14:$C$411,"6207",E14:E411)+SUMIF($C$14:$C$411,"6208",E14:E411)+SUMIF($C$14:$C$411,"6209",E14:E411)+SUMIF($C$14:$C$411,"6180",E14:E411)+SUMIF($C$14:$C$411,"6668",E14:E411)+SUMIF($C$14:$C$411,"6669",E14:E411)+SUMIF($C$14:$C$411,"6300",E14:E411)+SUMIF($C$14:$C$411,"6309",E14:E411)+SUMIF($C$14:$C$411,"6680",E14:E411)+SUMIF($C$14:$C$411,"6689",E14:E411)+SUMIF($C$14:$C$411,"652?",E14:E411)</f>
        <v>252562304</v>
      </c>
      <c r="F415" s="157">
        <f>SUMIF($C$14:$C$411,"6260",F14:F411)+SUMIF($C$14:$C$411,"6269",F14:F411)+SUMIF($C$14:$C$411,"629?",F14:F411)+SUMIF($C$14:$C$411,"6510",F14:F411)+SUMIF($C$14:$C$411,"6518",F14:F411)+SUMIF($C$14:$C$411,"6519",F14:F411)+SUMIF($C$14:$C$411,"6517",F14:F411)+SUMIF($C$14:$C$411,"6530",F14:F411)+SUMIF($C$14:$C$411,"6537",F14:F411)+SUMIF($C$14:$C$411,"6539",F14:F411)+SUMIF($C$14:$C$411,"6610",F14:F411)+SUMIF($C$14:$C$411,"6619",F14:F411)+SUMIF($C$14:$C$411,"6620",F14:F411)+SUMIF($C$14:$C$411,"6629",F14:F411)+SUMIF($C$14:$C$411,"6200",F14:F411)+SUMIF($C$14:$C$411,"6207",F14:F411)+SUMIF($C$14:$C$411,"6208",F14:F411)+SUMIF($C$14:$C$411,"6209",F14:F411)+SUMIF($C$14:$C$411,"6180",F14:F411)+SUMIF($C$14:$C$411,"6668",F14:F411)+SUMIF($C$14:$C$411,"6669",F14:F411)+SUMIF($C$14:$C$411,"6300",F14:F411)+SUMIF($C$14:$C$411,"6309",F14:F411)+SUMIF($C$14:$C$411,"6680",F14:F411)+SUMIF($C$14:$C$411,"6689",F14:F411)+SUMIF($C$14:$C$411,"652?",F14:F411)</f>
        <v>664871572</v>
      </c>
      <c r="G415" s="158"/>
      <c r="H415" s="149"/>
      <c r="I415" s="149"/>
      <c r="J415" s="159"/>
      <c r="K415" s="160"/>
      <c r="L415" s="161"/>
      <c r="M415" s="161"/>
      <c r="N415" s="161"/>
      <c r="O415" s="161"/>
      <c r="P415" s="161"/>
      <c r="Q415" s="161"/>
      <c r="R415" s="161"/>
    </row>
    <row r="416" spans="1:18" s="167" customFormat="1">
      <c r="A416" s="163"/>
      <c r="B416" s="163"/>
      <c r="C416" s="163"/>
      <c r="D416" s="155" t="s">
        <v>196</v>
      </c>
      <c r="E416" s="156">
        <f>SUMIF($C$14:$C$411,"074?",E14:E411)+SUMIF($C$14:$C$411,"077?",E14:E411)+SUMIF($C$14:$C$411,"081?",E14:E411)+SUMIF($C$14:$C$411,"087?",E14:E411)</f>
        <v>10373333</v>
      </c>
      <c r="F416" s="157">
        <f>SUMIF($C$14:$C$411,"074?",F14:F411)+SUMIF($C$14:$C$411,"077?",F14:F411)+SUMIF($C$14:$C$411,"081?",F14:F411)+SUMIF($C$14:$C$411,"087?",F14:F411)</f>
        <v>10973345</v>
      </c>
      <c r="G416" s="164"/>
      <c r="H416" s="165"/>
      <c r="I416" s="165"/>
      <c r="J416" s="166"/>
      <c r="K416" s="166"/>
      <c r="L416" s="166"/>
      <c r="M416" s="166"/>
      <c r="N416" s="166"/>
      <c r="O416" s="166"/>
      <c r="P416" s="166"/>
      <c r="Q416" s="166"/>
      <c r="R416" s="166"/>
    </row>
    <row r="417" spans="1:18" s="167" customFormat="1" ht="25.5">
      <c r="A417" s="163"/>
      <c r="B417" s="163"/>
      <c r="C417" s="163"/>
      <c r="D417" s="168" t="s">
        <v>197</v>
      </c>
      <c r="E417" s="169">
        <f>SUMIF($C$14:$C$411,"076?",E14:E411)</f>
        <v>0</v>
      </c>
      <c r="F417" s="170">
        <f>SUMIF($C$14:$C$411,"076?",F14:F411)</f>
        <v>0</v>
      </c>
      <c r="G417" s="164"/>
      <c r="H417" s="165"/>
      <c r="I417" s="165"/>
      <c r="J417" s="166"/>
      <c r="K417" s="166"/>
      <c r="L417" s="166"/>
      <c r="M417" s="166"/>
      <c r="N417" s="166"/>
      <c r="O417" s="166"/>
      <c r="P417" s="166"/>
      <c r="Q417" s="166"/>
      <c r="R417" s="166"/>
    </row>
    <row r="418" spans="1:18">
      <c r="D418" s="171"/>
      <c r="E418" s="172"/>
      <c r="F418" s="172"/>
    </row>
    <row r="419" spans="1:18">
      <c r="D419" s="171"/>
      <c r="E419" s="173"/>
      <c r="F419" s="173"/>
    </row>
    <row r="420" spans="1:18" s="98" customFormat="1" ht="13.5">
      <c r="A420" s="174"/>
      <c r="B420" s="174"/>
      <c r="C420" s="174"/>
      <c r="D420" s="175"/>
      <c r="E420" s="176"/>
      <c r="F420" s="176"/>
      <c r="G420" s="97"/>
    </row>
    <row r="421" spans="1:18" s="98" customFormat="1">
      <c r="A421" s="174"/>
      <c r="B421" s="174"/>
      <c r="C421" s="174"/>
      <c r="D421" s="175"/>
      <c r="E421" s="177"/>
      <c r="F421" s="177"/>
      <c r="G421" s="97"/>
    </row>
    <row r="422" spans="1:18" s="98" customFormat="1">
      <c r="A422" s="174"/>
      <c r="B422" s="174"/>
      <c r="C422" s="174"/>
      <c r="D422" s="171"/>
      <c r="E422" s="177"/>
      <c r="F422" s="177"/>
      <c r="G422" s="97"/>
    </row>
    <row r="423" spans="1:18" s="98" customFormat="1">
      <c r="A423" s="174"/>
      <c r="B423" s="174"/>
      <c r="C423" s="174"/>
      <c r="D423" s="171"/>
      <c r="E423" s="177"/>
      <c r="F423" s="177"/>
      <c r="G423" s="97"/>
    </row>
    <row r="424" spans="1:18" s="98" customFormat="1" ht="13.5">
      <c r="A424" s="174"/>
      <c r="B424" s="174"/>
      <c r="C424" s="174"/>
      <c r="D424" s="175"/>
      <c r="E424" s="176"/>
      <c r="F424" s="176"/>
      <c r="G424" s="97"/>
    </row>
    <row r="425" spans="1:18" s="98" customFormat="1">
      <c r="A425" s="174"/>
      <c r="B425" s="174"/>
      <c r="C425" s="174"/>
      <c r="D425" s="178"/>
      <c r="E425" s="177"/>
      <c r="F425" s="177"/>
      <c r="G425" s="97"/>
    </row>
    <row r="426" spans="1:18" s="98" customFormat="1">
      <c r="C426" s="174"/>
      <c r="D426" s="178"/>
      <c r="E426" s="177"/>
      <c r="F426" s="177"/>
      <c r="G426" s="97"/>
    </row>
    <row r="427" spans="1:18" s="98" customFormat="1">
      <c r="A427" s="174"/>
      <c r="B427" s="174"/>
      <c r="C427" s="174"/>
      <c r="D427" s="179"/>
      <c r="E427" s="180"/>
      <c r="F427" s="180"/>
      <c r="G427" s="97"/>
    </row>
    <row r="428" spans="1:18" s="98" customFormat="1">
      <c r="A428" s="174"/>
      <c r="B428" s="174"/>
      <c r="C428" s="174"/>
      <c r="D428" s="179"/>
      <c r="E428" s="180"/>
      <c r="F428" s="180"/>
      <c r="G428" s="97"/>
    </row>
    <row r="429" spans="1:18" s="98" customFormat="1">
      <c r="D429" s="181"/>
      <c r="E429" s="182"/>
      <c r="F429" s="183"/>
      <c r="G429" s="184"/>
      <c r="H429" s="185"/>
      <c r="K429" s="186"/>
      <c r="L429" s="187"/>
    </row>
    <row r="430" spans="1:18" s="98" customFormat="1">
      <c r="D430" s="181"/>
      <c r="E430" s="182"/>
      <c r="F430" s="183"/>
      <c r="G430" s="184"/>
      <c r="K430" s="186"/>
      <c r="L430" s="187"/>
    </row>
    <row r="431" spans="1:18" s="98" customFormat="1">
      <c r="D431" s="188"/>
      <c r="E431" s="182"/>
      <c r="F431" s="183"/>
      <c r="G431" s="184"/>
      <c r="H431" s="185"/>
      <c r="K431" s="186"/>
    </row>
    <row r="432" spans="1:18" s="98" customFormat="1">
      <c r="D432" s="188"/>
      <c r="E432" s="182"/>
      <c r="F432" s="183"/>
      <c r="G432" s="184"/>
      <c r="H432" s="185"/>
      <c r="K432" s="186"/>
    </row>
    <row r="433" spans="4:11" s="98" customFormat="1">
      <c r="D433" s="188"/>
      <c r="E433" s="182"/>
      <c r="F433" s="183"/>
      <c r="G433" s="189"/>
      <c r="K433" s="190"/>
    </row>
    <row r="434" spans="4:11" s="98" customFormat="1">
      <c r="D434" s="181"/>
      <c r="E434" s="182"/>
      <c r="F434" s="191"/>
      <c r="G434" s="189"/>
    </row>
    <row r="435" spans="4:11" s="98" customFormat="1">
      <c r="D435" s="181"/>
      <c r="E435" s="182"/>
      <c r="F435" s="192"/>
      <c r="G435" s="189"/>
    </row>
    <row r="436" spans="4:11" s="98" customFormat="1">
      <c r="D436" s="181"/>
      <c r="E436" s="182"/>
      <c r="F436" s="192"/>
      <c r="G436" s="189"/>
    </row>
    <row r="437" spans="4:11" s="98" customFormat="1">
      <c r="D437" s="193"/>
      <c r="E437" s="194"/>
      <c r="F437" s="195"/>
      <c r="G437" s="189"/>
    </row>
    <row r="438" spans="4:11">
      <c r="F438" s="196"/>
    </row>
  </sheetData>
  <mergeCells count="1">
    <mergeCell ref="A9:F9"/>
  </mergeCells>
  <pageMargins left="0.70866141732283472" right="0.70866141732283472" top="0.98425196850393704" bottom="0.70866141732283472" header="0" footer="0"/>
  <pageSetup paperSize="9" scale="91" orientation="portrait" r:id="rId1"/>
  <headerFooter alignWithMargins="0"/>
  <rowBreaks count="9" manualBreakCount="9">
    <brk id="36" max="5" man="1"/>
    <brk id="88" max="5" man="1"/>
    <brk id="117" max="5" man="1"/>
    <brk id="141" max="5" man="1"/>
    <brk id="171" max="5" man="1"/>
    <brk id="267" max="5" man="1"/>
    <brk id="305" max="5" man="1"/>
    <brk id="362" max="5" man="1"/>
    <brk id="39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Dochody 1a</vt:lpstr>
      <vt:lpstr>'Dochody 1a'!Obszar_wydruku</vt:lpstr>
      <vt:lpstr>'Dochody 1a'!Tytuły_wydruku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a.pajka</dc:creator>
  <cp:lastModifiedBy>h.czech</cp:lastModifiedBy>
  <cp:lastPrinted>2012-11-12T11:15:02Z</cp:lastPrinted>
  <dcterms:created xsi:type="dcterms:W3CDTF">2012-11-09T12:19:39Z</dcterms:created>
  <dcterms:modified xsi:type="dcterms:W3CDTF">2012-11-23T13:48:28Z</dcterms:modified>
</cp:coreProperties>
</file>