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9020" windowHeight="13170"/>
  </bookViews>
  <sheets>
    <sheet name="inwestycje" sheetId="1" r:id="rId1"/>
  </sheets>
  <definedNames>
    <definedName name="_xlnm.Print_Area" localSheetId="0">inwestycje!$A$1:$J$118</definedName>
    <definedName name="_xlnm.Print_Titles" localSheetId="0">inwestycje!$12:$15</definedName>
  </definedNames>
  <calcPr calcId="125725"/>
</workbook>
</file>

<file path=xl/calcChain.xml><?xml version="1.0" encoding="utf-8"?>
<calcChain xmlns="http://schemas.openxmlformats.org/spreadsheetml/2006/main">
  <c r="E42" i="1"/>
  <c r="E41"/>
  <c r="D17"/>
  <c r="D92"/>
  <c r="E70" l="1"/>
  <c r="E71"/>
  <c r="E72"/>
  <c r="F72"/>
  <c r="E69" l="1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20" l="1"/>
  <c r="D21"/>
  <c r="E21"/>
  <c r="E115"/>
  <c r="E114"/>
  <c r="E112"/>
  <c r="E116"/>
  <c r="F103"/>
  <c r="E103" s="1"/>
  <c r="E102" s="1"/>
  <c r="E24"/>
  <c r="F91"/>
  <c r="E105"/>
  <c r="E104" s="1"/>
  <c r="I104"/>
  <c r="H104"/>
  <c r="G104"/>
  <c r="F104"/>
  <c r="D104"/>
  <c r="I102"/>
  <c r="H102"/>
  <c r="G102"/>
  <c r="D102"/>
  <c r="E101"/>
  <c r="D101"/>
  <c r="I100"/>
  <c r="H100"/>
  <c r="G100"/>
  <c r="F100"/>
  <c r="E99"/>
  <c r="E98" s="1"/>
  <c r="I98"/>
  <c r="H98"/>
  <c r="G98"/>
  <c r="F98"/>
  <c r="D98"/>
  <c r="E94"/>
  <c r="E93" s="1"/>
  <c r="I93"/>
  <c r="H93"/>
  <c r="G93"/>
  <c r="F93"/>
  <c r="D93"/>
  <c r="D100" l="1"/>
  <c r="D97" s="1"/>
  <c r="F102"/>
  <c r="F97" s="1"/>
  <c r="G97"/>
  <c r="H97"/>
  <c r="I97"/>
  <c r="E100"/>
  <c r="E97" s="1"/>
  <c r="E83"/>
  <c r="E91"/>
  <c r="E89"/>
  <c r="E27"/>
  <c r="E30"/>
  <c r="E35"/>
  <c r="E79"/>
  <c r="E78" s="1"/>
  <c r="I79"/>
  <c r="I78" s="1"/>
  <c r="H79"/>
  <c r="H78" s="1"/>
  <c r="G79"/>
  <c r="G78" s="1"/>
  <c r="F79"/>
  <c r="F78" s="1"/>
  <c r="D79"/>
  <c r="D78" s="1"/>
  <c r="F88" l="1"/>
  <c r="G88"/>
  <c r="H88"/>
  <c r="I88"/>
  <c r="E113"/>
  <c r="F107"/>
  <c r="G107"/>
  <c r="H107"/>
  <c r="I107"/>
  <c r="E108" l="1"/>
  <c r="D110" l="1"/>
  <c r="F17" l="1"/>
  <c r="G17"/>
  <c r="H17"/>
  <c r="I17"/>
  <c r="I43"/>
  <c r="H43"/>
  <c r="G43"/>
  <c r="F43"/>
  <c r="D88"/>
  <c r="F110"/>
  <c r="F109" s="1"/>
  <c r="G110"/>
  <c r="G109" s="1"/>
  <c r="H110"/>
  <c r="H109" s="1"/>
  <c r="I110"/>
  <c r="I109" s="1"/>
  <c r="D109"/>
  <c r="E28"/>
  <c r="E111"/>
  <c r="E23"/>
  <c r="E25"/>
  <c r="E22"/>
  <c r="E19"/>
  <c r="E117"/>
  <c r="E107"/>
  <c r="E106" s="1"/>
  <c r="F106"/>
  <c r="G106"/>
  <c r="H106"/>
  <c r="I106"/>
  <c r="E95"/>
  <c r="F95"/>
  <c r="G95"/>
  <c r="H95"/>
  <c r="I95"/>
  <c r="D95"/>
  <c r="E90"/>
  <c r="E92"/>
  <c r="E87"/>
  <c r="E86" s="1"/>
  <c r="F86"/>
  <c r="F85" s="1"/>
  <c r="G86"/>
  <c r="H86"/>
  <c r="H85" s="1"/>
  <c r="I86"/>
  <c r="I85" s="1"/>
  <c r="D86"/>
  <c r="E84"/>
  <c r="F82"/>
  <c r="F81" s="1"/>
  <c r="G82"/>
  <c r="G81" s="1"/>
  <c r="H82"/>
  <c r="H81" s="1"/>
  <c r="I82"/>
  <c r="I81" s="1"/>
  <c r="D82"/>
  <c r="D81" s="1"/>
  <c r="E76"/>
  <c r="E77"/>
  <c r="F75"/>
  <c r="G75"/>
  <c r="H75"/>
  <c r="I75"/>
  <c r="E74"/>
  <c r="E73" s="1"/>
  <c r="F73"/>
  <c r="G73"/>
  <c r="H73"/>
  <c r="I73"/>
  <c r="E40"/>
  <c r="F40"/>
  <c r="G40"/>
  <c r="H40"/>
  <c r="I40"/>
  <c r="D73"/>
  <c r="E38"/>
  <c r="E37" s="1"/>
  <c r="E36" s="1"/>
  <c r="F37"/>
  <c r="F36" s="1"/>
  <c r="G37"/>
  <c r="G36" s="1"/>
  <c r="H37"/>
  <c r="H36" s="1"/>
  <c r="I37"/>
  <c r="I36" s="1"/>
  <c r="D37"/>
  <c r="D36" s="1"/>
  <c r="E33"/>
  <c r="E32" s="1"/>
  <c r="F32"/>
  <c r="G32"/>
  <c r="H32"/>
  <c r="I32"/>
  <c r="D32"/>
  <c r="E34"/>
  <c r="F34"/>
  <c r="G34"/>
  <c r="H34"/>
  <c r="I34"/>
  <c r="D34"/>
  <c r="E29"/>
  <c r="G26"/>
  <c r="F26"/>
  <c r="H26"/>
  <c r="I26"/>
  <c r="D26"/>
  <c r="E18"/>
  <c r="E31"/>
  <c r="D75"/>
  <c r="D40"/>
  <c r="H39" l="1"/>
  <c r="D85"/>
  <c r="G85"/>
  <c r="F39"/>
  <c r="I39"/>
  <c r="G39"/>
  <c r="D16"/>
  <c r="I16"/>
  <c r="F16"/>
  <c r="G16"/>
  <c r="H16"/>
  <c r="E26"/>
  <c r="E17"/>
  <c r="D107"/>
  <c r="D106" s="1"/>
  <c r="E88"/>
  <c r="E85" s="1"/>
  <c r="D43"/>
  <c r="D39" s="1"/>
  <c r="E110"/>
  <c r="E109" s="1"/>
  <c r="E43"/>
  <c r="E75"/>
  <c r="E82"/>
  <c r="E81" s="1"/>
  <c r="F118" l="1"/>
  <c r="E39"/>
  <c r="D118"/>
  <c r="G118"/>
  <c r="H118"/>
  <c r="I118"/>
  <c r="E16"/>
  <c r="E118" l="1"/>
</calcChain>
</file>

<file path=xl/sharedStrings.xml><?xml version="1.0" encoding="utf-8"?>
<sst xmlns="http://schemas.openxmlformats.org/spreadsheetml/2006/main" count="182" uniqueCount="158">
  <si>
    <t>Rozdz.</t>
  </si>
  <si>
    <t>Planowane wydatki</t>
  </si>
  <si>
    <t>w tym źródła finansowania</t>
  </si>
  <si>
    <t>środki pochodzące z innych źródeł</t>
  </si>
  <si>
    <t>Jednostka organizacyjna realizująca zadanie lub koordynująca program</t>
  </si>
  <si>
    <t>010</t>
  </si>
  <si>
    <t>01008</t>
  </si>
  <si>
    <t>środki pochodzące ze środków UE</t>
  </si>
  <si>
    <t xml:space="preserve">środki własne                   </t>
  </si>
  <si>
    <t>Rolnictwo i łowiectwo</t>
  </si>
  <si>
    <t>01006</t>
  </si>
  <si>
    <t>dotacje z budżetu państwa</t>
  </si>
  <si>
    <t>Melioracje wodne - wydatki majątkowe (inwestycyjne)</t>
  </si>
  <si>
    <t>Program Rozwoju Obszarów Wiejskich 2007-2013</t>
  </si>
  <si>
    <t>Wydatki na zakupy inwestycyjne</t>
  </si>
  <si>
    <t>Urząd Marszałkowski</t>
  </si>
  <si>
    <t>01041</t>
  </si>
  <si>
    <t>050</t>
  </si>
  <si>
    <t>05011</t>
  </si>
  <si>
    <t>600</t>
  </si>
  <si>
    <t>60001</t>
  </si>
  <si>
    <t>60013</t>
  </si>
  <si>
    <t>Zarząd Dróg Wojewódzkich w Olsztynie</t>
  </si>
  <si>
    <t xml:space="preserve">Rozbudowa drogi wojewódzkiej nr 503 na odcinku Elbląg-Tolkmicko - Pogrodzie  </t>
  </si>
  <si>
    <t>Rozbudowa drogi wojewódzkiej nr 513 na odcinku Orneta - Lidzbark Warmiński wraz z m. Orneta i Lidzbark Warmiński</t>
  </si>
  <si>
    <t xml:space="preserve">Rozbudowa drogi wojewódzkiej nr 513 na odcinku Pasłęk - Orneta wraz ze zmianą przebiegu na terenie Pasłęka </t>
  </si>
  <si>
    <t>Rozbudowa drogi wojewódzkiej nr 519 na odcinku Małdyty - Morąg</t>
  </si>
  <si>
    <t xml:space="preserve">Rozbudowa drogi wojewódzkiej nr 521 na odcinku granica województwa - Susz wraz z miejscowością Susz </t>
  </si>
  <si>
    <t xml:space="preserve">Rozbudowa drogi wojewódzkiej nr 521 na odcinku Susz - Iława </t>
  </si>
  <si>
    <t>Rozbudowa drogi wojewódzkiej nr 536 na odcinku Iława - Sampława wraz z ulicą Lubawską w Iławie</t>
  </si>
  <si>
    <t>Rozbudowa drogi wojewódzkiej nr 541 na odcinku Lubawa - Lidzbark ze zmianą przebiegu w m. Lubawa</t>
  </si>
  <si>
    <t>Rozbudowa drogi wojewódzkiej nr 544 na odcinku Lidzbark - Działdowo z obejściem na terenie Lidzbarka</t>
  </si>
  <si>
    <t>Rozbudowa drogi wojewódzkiej nr 545 na odcinku Działdowo - Nidzica z m. Działdowo</t>
  </si>
  <si>
    <t>Rozbudowa drogi wojewódzkiej nr 592 w ciągu ul. Kętrzyńskiej i Bohaterów Warszawy w m. Bartoszyce</t>
  </si>
  <si>
    <t>Rozbudowa drogi wojewódzkiej nr 650 na odc. Srokowo - Stara Różanka i drogi wojewódzkiej nr 591 na odc. Stara Różanka - Kętrzyn wraz z ulicami Bałtycka i Traugutta w Kętrzynie</t>
  </si>
  <si>
    <t xml:space="preserve">Rozbudowa drogi wojewódzkiej nr 650 na odcinku Srokowo - Węgorzewo do skrzyżowania z drogą krajową nr 63 </t>
  </si>
  <si>
    <t xml:space="preserve">Rozbudowa drogi wojewódzkiej nr 667 na odcinku Nowa Wieś Ełcka - Biała Piska </t>
  </si>
  <si>
    <t>Rozbudowa dróg wojewódzkich nr 545 i 604 z przebudową 2 skrzyżowań w m. Nidzica wraz ze wschodnim wylotem drogi nr 604</t>
  </si>
  <si>
    <t>Zakupy inwestycyjne</t>
  </si>
  <si>
    <t>60053</t>
  </si>
  <si>
    <t>Sieć Szerokopasmowa Polski Wschodniej</t>
  </si>
  <si>
    <t>60095</t>
  </si>
  <si>
    <t>700</t>
  </si>
  <si>
    <t>70005</t>
  </si>
  <si>
    <t>750</t>
  </si>
  <si>
    <t>75018</t>
  </si>
  <si>
    <t>75017</t>
  </si>
  <si>
    <t>75095</t>
  </si>
  <si>
    <t>853</t>
  </si>
  <si>
    <t>85332</t>
  </si>
  <si>
    <t>925</t>
  </si>
  <si>
    <t>92502</t>
  </si>
  <si>
    <t>Zarządy melioracji i urządzeń wodnych</t>
  </si>
  <si>
    <t>Melioracje wodne</t>
  </si>
  <si>
    <t>Rybołówstwo i rybactwo</t>
  </si>
  <si>
    <t>Transport i łączność</t>
  </si>
  <si>
    <t>Krajowe pasażerskie przewozy kolejowe</t>
  </si>
  <si>
    <t>Drogi publiczne wojewódzkie</t>
  </si>
  <si>
    <t>Infrastruktura telekomunikacyjna</t>
  </si>
  <si>
    <t>Pozostała działalność</t>
  </si>
  <si>
    <t>Gospodarka mieszkaniowa</t>
  </si>
  <si>
    <t>Gospodarka gruntami i nieruchomościami</t>
  </si>
  <si>
    <t>Administracja publiczna</t>
  </si>
  <si>
    <t>Samorządowe sejmiki województw</t>
  </si>
  <si>
    <t>Urzędy marszałkowskie</t>
  </si>
  <si>
    <t>Pozostałe zadania w zakresie polityki społecznej</t>
  </si>
  <si>
    <t>Wojewódzkie urzędy pracy</t>
  </si>
  <si>
    <t>Parki krajobrazowe</t>
  </si>
  <si>
    <t>01042</t>
  </si>
  <si>
    <t>Wyłączenie z produkcji gruntów rolnych</t>
  </si>
  <si>
    <t>w zł</t>
  </si>
  <si>
    <t>Dz.</t>
  </si>
  <si>
    <t xml:space="preserve">Program Rozwoju Obszarów Wiejskich 2007-2013 </t>
  </si>
  <si>
    <t>Program Operacyjny Infrastruktura i Środowisko 2007-2013
Kompleksowe zabezpieczenie przeciwpowodziowe Żuław - Etap I</t>
  </si>
  <si>
    <t xml:space="preserve">Budowa Warmińsko-Mazurskiej platformy GIS dla przedsiębiorstw </t>
  </si>
  <si>
    <t>Pomoc Techniczna</t>
  </si>
  <si>
    <t xml:space="preserve"> </t>
  </si>
  <si>
    <t>Budowa nowego wiaduktu w msc. Hartowiec w ciągu drogi nr 538 wraz z rozbiórką starego i przebudową dróg dojazdowych od strony Katlewa i cmentarza (2011-2013)</t>
  </si>
  <si>
    <t>Przebudowa mostu nad rzeką Pasłęką w ciągu drogi nr 528 koło msc. Sportyny (2012-2014)</t>
  </si>
  <si>
    <t>Budowa mostu przez rzekę Miłakówkę z rozbiórką starego, przebudową dojazdów i infrastruktury technicznej w ciągu drogi nr 528 w msc. Głodówko (2012-2013)</t>
  </si>
  <si>
    <t>Dokumentacje techniczne</t>
  </si>
  <si>
    <t>Rozbudowa drogi wojewódzkiej nr 650 na odcinku Banie Mazurskie - Boćwinka i Grabowo - Gołdap wraz ze wschodnim wylotem Gołdapi (ul. Paderewskiego)</t>
  </si>
  <si>
    <t>Rozbudowa drogi wojewódzkiej nr 650 na odcinku Węgorzewo 
(od skrzyżowania z drogą krajową nr 63) - Banie Mazurskie wraz 
z m. Banie Mazurskie</t>
  </si>
  <si>
    <t>Rozbudowa drogi wojewódzkiej nr 527 na odcinku Rychliki - Jelonki wraz z infrastrukturą towarzyszącą</t>
  </si>
  <si>
    <t>Ogółem</t>
  </si>
  <si>
    <t>Program Operacyjny Kapitał Ludzki Pomoc Techniczna</t>
  </si>
  <si>
    <t>Wojewódzki Urząd Pracy 
w Olsztynie</t>
  </si>
  <si>
    <t>Park Krajobrazowy Puszczy Rominckiej 
w Żytkiejmach</t>
  </si>
  <si>
    <t>630</t>
  </si>
  <si>
    <t>63003</t>
  </si>
  <si>
    <t>Turystyka</t>
  </si>
  <si>
    <t>Zadania w zakresie upowszechniania turystyki</t>
  </si>
  <si>
    <t>Trasy rowerowe w Polsce Wschodniej - województwo warmińsko-mazurskie</t>
  </si>
  <si>
    <t>Warmińsko-Mazurskiego</t>
  </si>
  <si>
    <t xml:space="preserve">do Uchwały Nr </t>
  </si>
  <si>
    <t xml:space="preserve">Sejmiku Województwa </t>
  </si>
  <si>
    <t xml:space="preserve">z dnia </t>
  </si>
  <si>
    <t>w sprawie budżetu Województwa</t>
  </si>
  <si>
    <t>Warmińsko-Mazurskiego na 2013 r.</t>
  </si>
  <si>
    <t>Zadania inwestycyjne (roczne i wieloletnie) przewidziane do realizacji w 2013 roku</t>
  </si>
  <si>
    <t>Nazwa zadania inwestycyjnego 
realizowanego w 2013 roku</t>
  </si>
  <si>
    <t>Planowane wydatki na inwestycje wieloletnie przewidziane do realizacji 
w 2013 roku</t>
  </si>
  <si>
    <t>Rok 
budżetowy 2013
(6 do 9)</t>
  </si>
  <si>
    <t>Zakup sprzętu teleinformatycznego</t>
  </si>
  <si>
    <t>Wydatki na zakupy inwestycyjne, w tym: zakup kserokopiarki oraz samochodu służbowego w ramach PROW 2007-2013</t>
  </si>
  <si>
    <t xml:space="preserve">Zakup 2 szt. autobusów szynowych w latach 2013-2015
 </t>
  </si>
  <si>
    <t>Zakupy nieruchomości pod drogi wojewódzkie w trybie kodeksu cywilnego</t>
  </si>
  <si>
    <t>75075</t>
  </si>
  <si>
    <t>Promocja jednostek samorządu terytorialnego</t>
  </si>
  <si>
    <t>Pomoc Techniczna - Funkcjonowanie Filii Wspólnego Sekretariatu Technicznego Programu w Urzędzie Marszałkowskim Woj. W-M</t>
  </si>
  <si>
    <t>801</t>
  </si>
  <si>
    <t>80120</t>
  </si>
  <si>
    <t>80130</t>
  </si>
  <si>
    <t>80146</t>
  </si>
  <si>
    <t>80147</t>
  </si>
  <si>
    <t>Oświata i wychowanie</t>
  </si>
  <si>
    <t>Licea ogólnokształcące</t>
  </si>
  <si>
    <t>Remont sali gimnastycznej</t>
  </si>
  <si>
    <t>Szkoły zawodowe</t>
  </si>
  <si>
    <t>Zakup unitu stomatologicznego</t>
  </si>
  <si>
    <t>Szkoła Policealna w Ełku</t>
  </si>
  <si>
    <t>Zespół Szkół z Ukraińskim Językiem Nauczania 
w Górowie Iławeckim</t>
  </si>
  <si>
    <t>Dokształcanie i doskonalenie nauczycieli</t>
  </si>
  <si>
    <t>Zakup samochodu służbowego</t>
  </si>
  <si>
    <t>Warmińsko-Mazurski Ośrodek Doskonalenia Nauczycieli w Olsztynie</t>
  </si>
  <si>
    <t>Biblioteki pedagogiczne</t>
  </si>
  <si>
    <t>Zarząd Melioracji 
i Urządzeń Wodnych 
w Olsztynie</t>
  </si>
  <si>
    <t>Wykonanie przyłącza kanalizacji sanitarnej do budynku 
biurowego Rejonowego Oddziału ZMiUW w Działdowie 
przy ul. Warszawskiej 21</t>
  </si>
  <si>
    <t>Wykonanie ogrodzenia terenu przy budynku Rejonowego Oddziału ZMiUW w Olsztynie przy ul. Kościuszki 37A</t>
  </si>
  <si>
    <t>Zakup 2 szt. urządzeń wielofunkcyjnych w celu utworzenia 
punktów  centralnego wydruku w siedzibie ZMiUW w Olsztynie 
przy ul. Partyzantów 24</t>
  </si>
  <si>
    <t>Żuławski Zarząd Melioracji 
i Urządzeń Wodnych 
w Elblągu</t>
  </si>
  <si>
    <t>Budynek biurowy ul. Junaków 3, Elbląg
Pokrycie dachu papą wraz z uzupełnieniem obróbki blacharskiej</t>
  </si>
  <si>
    <t xml:space="preserve">Budynek administracyjny ul. Warszawska, Elbląg
Pokrycie dachu papą wraz z uzupełnieniem obróbki blacharskiej
</t>
  </si>
  <si>
    <t>Budynek garażowo-warsztatowy, Braniewo
Elewacja wraz z wymianą rur spustowych, rynien, pokryć dachu papą</t>
  </si>
  <si>
    <t>Welski Park Krajobrazowy w Jeleniu</t>
  </si>
  <si>
    <t xml:space="preserve">Termomodernizacja siedziby Welskiego Parku Krajobrazowego - etap II (docieplenie siedziby) </t>
  </si>
  <si>
    <t>Mazurski Park Krajobrazowy w Krutyni</t>
  </si>
  <si>
    <t>Zespół Parków Krajobrazowych pojezierza Iławskiego i Wzgórz Dylewskich w Jerzwałdzie</t>
  </si>
  <si>
    <t>Park Krajobrazowy Wysoczyzny Elbląskiej 
w Elblągu</t>
  </si>
  <si>
    <t>Przebudowa 16 przepustów drogowych koło msc. Międzylesie, Barciany, Biedaszki, Żydowo, Chrzanowo, Lenkupie, Przesławki, Sławka Mała (2 szt.), Łysakowo oraz w miejscowościach Podlechy, Rokitnik, Czarnowiec, Spytajny, Wesołowo i Pawłowo</t>
  </si>
  <si>
    <t>Budowa wiaduktu wraz z dojazdami oraz rozbiórką starego w ciągu drogi nr 594 k/msc. Sątopy</t>
  </si>
  <si>
    <t>Budowa chodnika w ciągu drogi nr 594 w msc. Pieckowo</t>
  </si>
  <si>
    <t>Ocieplenie części budynku biurowego przejętego po Wojewódzkim Zespole Medycyny Przemysłowej w Olsztynie</t>
  </si>
  <si>
    <t>Załącznik Nr 3</t>
  </si>
  <si>
    <t>Opracowanie dokumentacji technicznej dla zadania "Stabilizacja jeziora Oświn, gm. Węgorzewo, woj. warmińsko-mazurskie"</t>
  </si>
  <si>
    <t>Adaptacja części budynku warsztatowego przy ul. Przemysłowej Nr 3 w Biskupcu na siedzibę Obwodu Dróg Wojewódzkich w Biskupcu</t>
  </si>
  <si>
    <t>Wzmocnienie nawierzchni drogi nr 591 odcinkami między Kętrzynem i Mrągowem (2012-2013)</t>
  </si>
  <si>
    <t>Budynek warsztatowo-socjalny ul. Junaków 3, Elbląg
Instalacja wodno-kanalizacyjna i CO</t>
  </si>
  <si>
    <t>Warmińsko-Mazurska Biblioteka Pedagogiczna 
im. Prof. Tadeusza Kotarbińskiego w Olsztynie</t>
  </si>
  <si>
    <t>Ochrona cennych zasobów przyrodniczych na terenie parków krajobrazowych Pomorza, Kujaw, Warmii i Mazur przed nadmierną 
i niekontrolowaną presją turystów</t>
  </si>
  <si>
    <t>Program Operacyjny Zrównoważony rozwój sektora rybołówstwa 
i nadbrzeżnych obszarów rybackich 2007-2013</t>
  </si>
  <si>
    <t>Wydatki na zakupy inwestycyjne, w tym VAT z tytułu leasingu samochodu osobowego oraz zakup kserokopiarki kolor w ramach 
PO RYBY 2007-2013</t>
  </si>
  <si>
    <t>Zakup 3 szt. dwuczłonowych autobusów szynowych 
(umowa leasingu finansowego)</t>
  </si>
  <si>
    <t>Remont / modernizacja budynku Urzędu Marszałkowskiego przy 
ul. Głowackiego 17</t>
  </si>
  <si>
    <t>Dostosowanie budynku biblioteki w Olsztynie ul. Natalii Żarskiej 
2 do wymagań bezpieczeństwa pożarowego</t>
  </si>
  <si>
    <t>Zakup nowego środka transportu (samochód osobowo-terenowy 
do realizacji zadań statutowych)</t>
  </si>
  <si>
    <t>Ogrody botaniczne i zoologiczne oraz naturalne obszary 
i obiekty chronionej przyrody</t>
  </si>
  <si>
    <t>Data Center (Cyfrowy Urząd)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</si>
</sst>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146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vertical="top"/>
    </xf>
    <xf numFmtId="0" fontId="5" fillId="2" borderId="0" xfId="0" applyFont="1" applyFill="1"/>
    <xf numFmtId="3" fontId="4" fillId="2" borderId="0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left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top" wrapText="1"/>
    </xf>
    <xf numFmtId="3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49" fontId="5" fillId="2" borderId="3" xfId="0" applyNumberFormat="1" applyFont="1" applyFill="1" applyBorder="1" applyAlignment="1">
      <alignment vertical="center"/>
    </xf>
    <xf numFmtId="49" fontId="5" fillId="4" borderId="1" xfId="0" applyNumberFormat="1" applyFont="1" applyFill="1" applyBorder="1" applyAlignment="1">
      <alignment horizontal="center" vertical="top"/>
    </xf>
    <xf numFmtId="49" fontId="5" fillId="4" borderId="1" xfId="0" applyNumberFormat="1" applyFont="1" applyFill="1" applyBorder="1" applyAlignment="1">
      <alignment vertical="top" wrapText="1"/>
    </xf>
    <xf numFmtId="3" fontId="5" fillId="4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49" fontId="5" fillId="5" borderId="2" xfId="0" applyNumberFormat="1" applyFont="1" applyFill="1" applyBorder="1" applyAlignment="1">
      <alignment vertical="center"/>
    </xf>
    <xf numFmtId="49" fontId="5" fillId="5" borderId="2" xfId="0" applyNumberFormat="1" applyFont="1" applyFill="1" applyBorder="1" applyAlignment="1">
      <alignment vertical="top"/>
    </xf>
    <xf numFmtId="49" fontId="5" fillId="5" borderId="5" xfId="0" applyNumberFormat="1" applyFont="1" applyFill="1" applyBorder="1" applyAlignment="1">
      <alignment vertical="top" wrapText="1"/>
    </xf>
    <xf numFmtId="3" fontId="5" fillId="5" borderId="5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>
      <alignment horizontal="right"/>
    </xf>
    <xf numFmtId="0" fontId="5" fillId="5" borderId="3" xfId="0" applyFont="1" applyFill="1" applyBorder="1" applyAlignment="1">
      <alignment horizontal="center" vertical="center" wrapText="1"/>
    </xf>
    <xf numFmtId="0" fontId="5" fillId="5" borderId="0" xfId="0" applyFont="1" applyFill="1"/>
    <xf numFmtId="49" fontId="5" fillId="5" borderId="6" xfId="0" applyNumberFormat="1" applyFont="1" applyFill="1" applyBorder="1" applyAlignment="1">
      <alignment vertical="top" wrapText="1"/>
    </xf>
    <xf numFmtId="3" fontId="5" fillId="5" borderId="6" xfId="0" applyNumberFormat="1" applyFont="1" applyFill="1" applyBorder="1" applyAlignment="1">
      <alignment horizontal="right"/>
    </xf>
    <xf numFmtId="3" fontId="5" fillId="0" borderId="6" xfId="0" applyNumberFormat="1" applyFont="1" applyFill="1" applyBorder="1" applyAlignment="1">
      <alignment horizontal="right"/>
    </xf>
    <xf numFmtId="0" fontId="5" fillId="5" borderId="2" xfId="0" applyFont="1" applyFill="1" applyBorder="1" applyAlignment="1">
      <alignment horizontal="center" vertical="center" wrapText="1"/>
    </xf>
    <xf numFmtId="49" fontId="5" fillId="5" borderId="12" xfId="0" applyNumberFormat="1" applyFont="1" applyFill="1" applyBorder="1" applyAlignment="1">
      <alignment vertical="top" wrapText="1"/>
    </xf>
    <xf numFmtId="49" fontId="5" fillId="5" borderId="7" xfId="0" applyNumberFormat="1" applyFont="1" applyFill="1" applyBorder="1" applyAlignment="1">
      <alignment vertical="center" wrapText="1"/>
    </xf>
    <xf numFmtId="3" fontId="5" fillId="5" borderId="7" xfId="0" applyNumberFormat="1" applyFont="1" applyFill="1" applyBorder="1" applyAlignment="1">
      <alignment horizontal="right"/>
    </xf>
    <xf numFmtId="3" fontId="5" fillId="0" borderId="7" xfId="0" applyNumberFormat="1" applyFont="1" applyFill="1" applyBorder="1" applyAlignment="1">
      <alignment horizontal="right"/>
    </xf>
    <xf numFmtId="0" fontId="5" fillId="5" borderId="4" xfId="0" applyFont="1" applyFill="1" applyBorder="1" applyAlignment="1">
      <alignment horizontal="center" vertical="center" wrapText="1"/>
    </xf>
    <xf numFmtId="49" fontId="5" fillId="5" borderId="11" xfId="0" applyNumberFormat="1" applyFont="1" applyFill="1" applyBorder="1" applyAlignment="1">
      <alignment vertical="center" wrapText="1"/>
    </xf>
    <xf numFmtId="3" fontId="5" fillId="5" borderId="11" xfId="0" applyNumberFormat="1" applyFont="1" applyFill="1" applyBorder="1" applyAlignment="1">
      <alignment horizontal="right"/>
    </xf>
    <xf numFmtId="49" fontId="5" fillId="5" borderId="6" xfId="0" applyNumberFormat="1" applyFont="1" applyFill="1" applyBorder="1" applyAlignment="1">
      <alignment vertical="center" wrapText="1"/>
    </xf>
    <xf numFmtId="49" fontId="5" fillId="5" borderId="12" xfId="0" applyNumberFormat="1" applyFont="1" applyFill="1" applyBorder="1" applyAlignment="1">
      <alignment vertical="center" wrapText="1"/>
    </xf>
    <xf numFmtId="3" fontId="5" fillId="5" borderId="12" xfId="0" applyNumberFormat="1" applyFont="1" applyFill="1" applyBorder="1" applyAlignment="1">
      <alignment horizontal="right"/>
    </xf>
    <xf numFmtId="49" fontId="5" fillId="5" borderId="7" xfId="0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vertical="top" wrapText="1"/>
    </xf>
    <xf numFmtId="3" fontId="5" fillId="3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top" wrapText="1"/>
    </xf>
    <xf numFmtId="49" fontId="5" fillId="5" borderId="5" xfId="0" applyNumberFormat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5" fillId="5" borderId="0" xfId="0" applyFont="1" applyFill="1" applyAlignment="1">
      <alignment vertical="center"/>
    </xf>
    <xf numFmtId="49" fontId="5" fillId="2" borderId="2" xfId="0" applyNumberFormat="1" applyFont="1" applyFill="1" applyBorder="1" applyAlignment="1">
      <alignment vertical="top"/>
    </xf>
    <xf numFmtId="49" fontId="5" fillId="5" borderId="11" xfId="0" applyNumberFormat="1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top"/>
    </xf>
    <xf numFmtId="49" fontId="5" fillId="3" borderId="4" xfId="0" applyNumberFormat="1" applyFont="1" applyFill="1" applyBorder="1" applyAlignment="1">
      <alignment horizontal="center" vertical="top"/>
    </xf>
    <xf numFmtId="49" fontId="5" fillId="3" borderId="4" xfId="0" applyNumberFormat="1" applyFont="1" applyFill="1" applyBorder="1" applyAlignment="1">
      <alignment vertical="top" wrapText="1"/>
    </xf>
    <xf numFmtId="3" fontId="5" fillId="3" borderId="4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top" wrapText="1"/>
    </xf>
    <xf numFmtId="49" fontId="5" fillId="2" borderId="4" xfId="0" applyNumberFormat="1" applyFont="1" applyFill="1" applyBorder="1" applyAlignment="1">
      <alignment horizontal="center" vertical="top"/>
    </xf>
    <xf numFmtId="49" fontId="5" fillId="5" borderId="1" xfId="0" applyNumberFormat="1" applyFont="1" applyFill="1" applyBorder="1" applyAlignment="1">
      <alignment vertical="top" wrapText="1"/>
    </xf>
    <xf numFmtId="3" fontId="5" fillId="5" borderId="1" xfId="0" applyNumberFormat="1" applyFont="1" applyFill="1" applyBorder="1" applyAlignment="1">
      <alignment horizontal="right"/>
    </xf>
    <xf numFmtId="3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/>
    </xf>
    <xf numFmtId="49" fontId="5" fillId="2" borderId="4" xfId="0" applyNumberFormat="1" applyFont="1" applyFill="1" applyBorder="1" applyAlignment="1">
      <alignment vertical="top" wrapText="1"/>
    </xf>
    <xf numFmtId="3" fontId="5" fillId="2" borderId="4" xfId="0" applyNumberFormat="1" applyFont="1" applyFill="1" applyBorder="1" applyAlignment="1">
      <alignment horizontal="right"/>
    </xf>
    <xf numFmtId="3" fontId="5" fillId="5" borderId="4" xfId="0" applyNumberFormat="1" applyFont="1" applyFill="1" applyBorder="1" applyAlignment="1">
      <alignment horizontal="right"/>
    </xf>
    <xf numFmtId="0" fontId="5" fillId="2" borderId="3" xfId="0" applyFont="1" applyFill="1" applyBorder="1" applyAlignment="1">
      <alignment horizontal="center" vertical="center" wrapText="1"/>
    </xf>
    <xf numFmtId="3" fontId="5" fillId="5" borderId="5" xfId="3" applyNumberFormat="1" applyFont="1" applyFill="1" applyBorder="1" applyAlignment="1">
      <alignment horizontal="right"/>
    </xf>
    <xf numFmtId="0" fontId="4" fillId="5" borderId="2" xfId="0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vertical="top" wrapText="1"/>
    </xf>
    <xf numFmtId="3" fontId="5" fillId="5" borderId="2" xfId="0" applyNumberFormat="1" applyFont="1" applyFill="1" applyBorder="1" applyAlignment="1">
      <alignment horizontal="right"/>
    </xf>
    <xf numFmtId="3" fontId="5" fillId="5" borderId="6" xfId="3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vertical="top"/>
    </xf>
    <xf numFmtId="0" fontId="5" fillId="5" borderId="5" xfId="3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vertical="top"/>
    </xf>
    <xf numFmtId="0" fontId="5" fillId="5" borderId="6" xfId="3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center" vertical="top"/>
    </xf>
    <xf numFmtId="0" fontId="5" fillId="5" borderId="13" xfId="3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5" borderId="14" xfId="3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vertical="center"/>
    </xf>
    <xf numFmtId="49" fontId="4" fillId="2" borderId="4" xfId="0" applyNumberFormat="1" applyFont="1" applyFill="1" applyBorder="1" applyAlignment="1">
      <alignment horizontal="center" vertical="top"/>
    </xf>
    <xf numFmtId="0" fontId="5" fillId="5" borderId="16" xfId="3" applyFont="1" applyFill="1" applyBorder="1" applyAlignment="1">
      <alignment horizontal="left" vertical="top" wrapText="1"/>
    </xf>
    <xf numFmtId="3" fontId="5" fillId="5" borderId="7" xfId="3" applyNumberFormat="1" applyFont="1" applyFill="1" applyBorder="1" applyAlignment="1">
      <alignment horizontal="right"/>
    </xf>
    <xf numFmtId="0" fontId="5" fillId="5" borderId="15" xfId="3" applyFont="1" applyFill="1" applyBorder="1" applyAlignment="1">
      <alignment horizontal="left" vertical="top" wrapText="1"/>
    </xf>
    <xf numFmtId="3" fontId="5" fillId="5" borderId="11" xfId="3" applyNumberFormat="1" applyFont="1" applyFill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5" borderId="6" xfId="1" applyFont="1" applyFill="1" applyBorder="1" applyAlignment="1">
      <alignment horizontal="left" vertical="center" wrapText="1"/>
    </xf>
    <xf numFmtId="3" fontId="5" fillId="5" borderId="6" xfId="1" applyNumberFormat="1" applyFont="1" applyFill="1" applyBorder="1" applyAlignment="1">
      <alignment horizontal="right" wrapText="1"/>
    </xf>
    <xf numFmtId="0" fontId="5" fillId="5" borderId="7" xfId="1" applyFont="1" applyFill="1" applyBorder="1" applyAlignment="1">
      <alignment horizontal="left" vertical="center" wrapText="1"/>
    </xf>
    <xf numFmtId="3" fontId="5" fillId="5" borderId="7" xfId="1" applyNumberFormat="1" applyFont="1" applyFill="1" applyBorder="1" applyAlignment="1">
      <alignment horizontal="right" wrapText="1"/>
    </xf>
    <xf numFmtId="49" fontId="5" fillId="5" borderId="1" xfId="0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0" fontId="5" fillId="5" borderId="2" xfId="0" applyFont="1" applyFill="1" applyBorder="1" applyAlignment="1">
      <alignment horizontal="center" vertical="center" wrapText="1"/>
    </xf>
    <xf numFmtId="3" fontId="5" fillId="5" borderId="5" xfId="0" applyNumberFormat="1" applyFont="1" applyFill="1" applyBorder="1" applyAlignment="1">
      <alignment horizontal="right" vertical="center"/>
    </xf>
    <xf numFmtId="3" fontId="5" fillId="0" borderId="7" xfId="0" applyNumberFormat="1" applyFont="1" applyFill="1" applyBorder="1" applyAlignment="1">
      <alignment horizontal="right" vertical="center" wrapText="1"/>
    </xf>
    <xf numFmtId="3" fontId="5" fillId="5" borderId="7" xfId="0" applyNumberFormat="1" applyFont="1" applyFill="1" applyBorder="1" applyAlignment="1">
      <alignment horizontal="right" vertical="center"/>
    </xf>
    <xf numFmtId="49" fontId="5" fillId="0" borderId="7" xfId="0" applyNumberFormat="1" applyFont="1" applyFill="1" applyBorder="1" applyAlignment="1">
      <alignment vertical="top" wrapText="1"/>
    </xf>
    <xf numFmtId="0" fontId="5" fillId="0" borderId="4" xfId="0" applyFont="1" applyBorder="1" applyAlignment="1">
      <alignment horizontal="center" vertical="center" wrapText="1"/>
    </xf>
    <xf numFmtId="3" fontId="6" fillId="5" borderId="1" xfId="0" applyNumberFormat="1" applyFont="1" applyFill="1" applyBorder="1" applyAlignment="1">
      <alignment horizontal="right" vertical="center"/>
    </xf>
    <xf numFmtId="49" fontId="5" fillId="2" borderId="4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3" borderId="4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3" fontId="5" fillId="5" borderId="6" xfId="0" applyNumberFormat="1" applyFont="1" applyFill="1" applyBorder="1" applyAlignment="1">
      <alignment horizontal="right" vertical="center"/>
    </xf>
    <xf numFmtId="3" fontId="5" fillId="5" borderId="4" xfId="0" applyNumberFormat="1" applyFont="1" applyFill="1" applyBorder="1" applyAlignment="1">
      <alignment horizontal="right" vertical="center"/>
    </xf>
    <xf numFmtId="0" fontId="5" fillId="5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vertical="top"/>
    </xf>
    <xf numFmtId="49" fontId="5" fillId="5" borderId="1" xfId="0" applyNumberFormat="1" applyFont="1" applyFill="1" applyBorder="1" applyAlignment="1">
      <alignment horizontal="left" vertical="top" wrapText="1"/>
    </xf>
    <xf numFmtId="49" fontId="5" fillId="5" borderId="4" xfId="0" applyNumberFormat="1" applyFont="1" applyFill="1" applyBorder="1" applyAlignment="1">
      <alignment horizontal="center" vertical="top"/>
    </xf>
    <xf numFmtId="49" fontId="5" fillId="2" borderId="4" xfId="0" applyNumberFormat="1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/>
    </xf>
    <xf numFmtId="49" fontId="5" fillId="5" borderId="2" xfId="0" applyNumberFormat="1" applyFont="1" applyFill="1" applyBorder="1" applyAlignment="1">
      <alignment horizontal="center" vertical="top"/>
    </xf>
    <xf numFmtId="49" fontId="5" fillId="5" borderId="1" xfId="0" applyNumberFormat="1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top"/>
    </xf>
    <xf numFmtId="49" fontId="5" fillId="5" borderId="4" xfId="0" applyNumberFormat="1" applyFont="1" applyFill="1" applyBorder="1" applyAlignment="1">
      <alignment vertical="top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3" fontId="5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right" vertical="top"/>
    </xf>
    <xf numFmtId="3" fontId="4" fillId="2" borderId="0" xfId="0" applyNumberFormat="1" applyFont="1" applyFill="1"/>
    <xf numFmtId="0" fontId="4" fillId="2" borderId="0" xfId="0" applyFont="1" applyFill="1" applyBorder="1"/>
    <xf numFmtId="0" fontId="5" fillId="2" borderId="0" xfId="0" applyFont="1" applyFill="1" applyAlignment="1">
      <alignment horizontal="right" vertical="top"/>
    </xf>
    <xf numFmtId="3" fontId="5" fillId="2" borderId="0" xfId="0" applyNumberFormat="1" applyFont="1" applyFill="1" applyBorder="1"/>
    <xf numFmtId="3" fontId="5" fillId="2" borderId="0" xfId="0" applyNumberFormat="1" applyFont="1" applyFill="1"/>
    <xf numFmtId="3" fontId="6" fillId="2" borderId="0" xfId="0" applyNumberFormat="1" applyFont="1" applyFill="1" applyBorder="1"/>
    <xf numFmtId="0" fontId="7" fillId="2" borderId="0" xfId="0" applyFont="1" applyFill="1" applyBorder="1" applyAlignment="1">
      <alignment horizontal="right" vertical="top"/>
    </xf>
    <xf numFmtId="3" fontId="7" fillId="2" borderId="0" xfId="0" applyNumberFormat="1" applyFont="1" applyFill="1" applyBorder="1"/>
    <xf numFmtId="0" fontId="4" fillId="2" borderId="0" xfId="0" applyFont="1" applyFill="1" applyBorder="1" applyAlignment="1">
      <alignment horizontal="right" vertical="top"/>
    </xf>
    <xf numFmtId="3" fontId="4" fillId="2" borderId="0" xfId="0" applyNumberFormat="1" applyFont="1" applyFill="1" applyBorder="1"/>
  </cellXfs>
  <cellStyles count="4">
    <cellStyle name="Normalny" xfId="0" builtinId="0"/>
    <cellStyle name="Normalny 2 2" xfId="3"/>
    <cellStyle name="Normalny 3" xfId="1"/>
    <cellStyle name="Normalny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9"/>
  <sheetViews>
    <sheetView tabSelected="1" view="pageBreakPreview" zoomScaleNormal="100" zoomScaleSheetLayoutView="100" workbookViewId="0">
      <selection activeCell="C4" sqref="C4"/>
    </sheetView>
  </sheetViews>
  <sheetFormatPr defaultRowHeight="12.75"/>
  <cols>
    <col min="1" max="1" width="4.7109375" style="1" customWidth="1"/>
    <col min="2" max="2" width="7" style="1" customWidth="1"/>
    <col min="3" max="3" width="56.28515625" style="2" customWidth="1"/>
    <col min="4" max="4" width="15.140625" style="1" customWidth="1"/>
    <col min="5" max="5" width="12.85546875" style="1" customWidth="1"/>
    <col min="6" max="6" width="11.28515625" style="1" customWidth="1"/>
    <col min="7" max="7" width="11" style="1" customWidth="1"/>
    <col min="8" max="8" width="12.5703125" style="1" customWidth="1"/>
    <col min="9" max="9" width="12.28515625" style="1" customWidth="1"/>
    <col min="10" max="10" width="23.42578125" style="5" customWidth="1"/>
    <col min="11" max="11" width="9" style="1" customWidth="1"/>
    <col min="12" max="16384" width="9.140625" style="1"/>
  </cols>
  <sheetData>
    <row r="1" spans="1:10">
      <c r="I1" s="3" t="s">
        <v>143</v>
      </c>
      <c r="J1" s="1"/>
    </row>
    <row r="2" spans="1:10">
      <c r="I2" s="3" t="s">
        <v>94</v>
      </c>
      <c r="J2" s="1"/>
    </row>
    <row r="3" spans="1:10">
      <c r="I3" s="3" t="s">
        <v>95</v>
      </c>
      <c r="J3" s="1"/>
    </row>
    <row r="4" spans="1:10">
      <c r="I4" s="3" t="s">
        <v>93</v>
      </c>
      <c r="J4" s="1"/>
    </row>
    <row r="5" spans="1:10">
      <c r="I5" s="3" t="s">
        <v>96</v>
      </c>
      <c r="J5" s="1"/>
    </row>
    <row r="6" spans="1:10">
      <c r="I6" s="3" t="s">
        <v>97</v>
      </c>
      <c r="J6" s="1"/>
    </row>
    <row r="7" spans="1:10">
      <c r="I7" s="3" t="s">
        <v>98</v>
      </c>
      <c r="J7" s="1"/>
    </row>
    <row r="8" spans="1:10">
      <c r="I8" s="4"/>
    </row>
    <row r="9" spans="1:10">
      <c r="A9" s="6" t="s">
        <v>99</v>
      </c>
      <c r="B9" s="6"/>
      <c r="C9" s="6"/>
      <c r="D9" s="6"/>
      <c r="E9" s="6"/>
      <c r="F9" s="6"/>
      <c r="G9" s="6"/>
      <c r="H9" s="6"/>
      <c r="I9" s="6"/>
      <c r="J9" s="6"/>
    </row>
    <row r="11" spans="1:10" s="3" customFormat="1">
      <c r="C11" s="7"/>
      <c r="J11" s="8" t="s">
        <v>70</v>
      </c>
    </row>
    <row r="12" spans="1:10" s="11" customFormat="1" ht="18.75" customHeight="1">
      <c r="A12" s="9" t="s">
        <v>71</v>
      </c>
      <c r="B12" s="9" t="s">
        <v>0</v>
      </c>
      <c r="C12" s="9" t="s">
        <v>100</v>
      </c>
      <c r="D12" s="9" t="s">
        <v>101</v>
      </c>
      <c r="E12" s="10" t="s">
        <v>1</v>
      </c>
      <c r="F12" s="10"/>
      <c r="G12" s="10"/>
      <c r="H12" s="10"/>
      <c r="I12" s="10"/>
      <c r="J12" s="10" t="s">
        <v>4</v>
      </c>
    </row>
    <row r="13" spans="1:10" s="11" customFormat="1" ht="18.75" customHeight="1">
      <c r="A13" s="12"/>
      <c r="B13" s="12"/>
      <c r="C13" s="12"/>
      <c r="D13" s="12"/>
      <c r="E13" s="12" t="s">
        <v>102</v>
      </c>
      <c r="F13" s="10" t="s">
        <v>2</v>
      </c>
      <c r="G13" s="10"/>
      <c r="H13" s="10"/>
      <c r="I13" s="10"/>
      <c r="J13" s="10"/>
    </row>
    <row r="14" spans="1:10" s="11" customFormat="1" ht="60" customHeight="1">
      <c r="A14" s="13"/>
      <c r="B14" s="13"/>
      <c r="C14" s="13"/>
      <c r="D14" s="13"/>
      <c r="E14" s="13"/>
      <c r="F14" s="14" t="s">
        <v>8</v>
      </c>
      <c r="G14" s="14" t="s">
        <v>11</v>
      </c>
      <c r="H14" s="14" t="s">
        <v>3</v>
      </c>
      <c r="I14" s="14" t="s">
        <v>7</v>
      </c>
      <c r="J14" s="10"/>
    </row>
    <row r="15" spans="1:10" s="11" customFormat="1" ht="6.75" customHeight="1">
      <c r="A15" s="15">
        <v>1</v>
      </c>
      <c r="B15" s="15">
        <v>2</v>
      </c>
      <c r="C15" s="15">
        <v>3</v>
      </c>
      <c r="D15" s="15">
        <v>4</v>
      </c>
      <c r="E15" s="15">
        <v>5</v>
      </c>
      <c r="F15" s="15">
        <v>6</v>
      </c>
      <c r="G15" s="15">
        <v>7</v>
      </c>
      <c r="H15" s="15">
        <v>8</v>
      </c>
      <c r="I15" s="15">
        <v>9</v>
      </c>
      <c r="J15" s="15">
        <v>10</v>
      </c>
    </row>
    <row r="16" spans="1:10" s="20" customFormat="1" ht="14.25" customHeight="1">
      <c r="A16" s="16" t="s">
        <v>5</v>
      </c>
      <c r="B16" s="16"/>
      <c r="C16" s="17" t="s">
        <v>9</v>
      </c>
      <c r="D16" s="18">
        <f t="shared" ref="D16:I16" si="0">SUM(D17+D26+D34+D32)</f>
        <v>74079000</v>
      </c>
      <c r="E16" s="18">
        <f t="shared" si="0"/>
        <v>1274500</v>
      </c>
      <c r="F16" s="18">
        <f t="shared" si="0"/>
        <v>474500</v>
      </c>
      <c r="G16" s="18">
        <f t="shared" si="0"/>
        <v>800000</v>
      </c>
      <c r="H16" s="18">
        <f t="shared" si="0"/>
        <v>0</v>
      </c>
      <c r="I16" s="18">
        <f t="shared" si="0"/>
        <v>0</v>
      </c>
      <c r="J16" s="19"/>
    </row>
    <row r="17" spans="1:10" s="26" customFormat="1" ht="15.75" customHeight="1">
      <c r="A17" s="21"/>
      <c r="B17" s="22" t="s">
        <v>10</v>
      </c>
      <c r="C17" s="23" t="s">
        <v>52</v>
      </c>
      <c r="D17" s="24">
        <f t="shared" ref="D17:I17" si="1">SUM(D18:D25)</f>
        <v>0</v>
      </c>
      <c r="E17" s="24">
        <f t="shared" si="1"/>
        <v>454500</v>
      </c>
      <c r="F17" s="24">
        <f t="shared" si="1"/>
        <v>454500</v>
      </c>
      <c r="G17" s="24">
        <f t="shared" si="1"/>
        <v>0</v>
      </c>
      <c r="H17" s="24">
        <f t="shared" si="1"/>
        <v>0</v>
      </c>
      <c r="I17" s="24">
        <f t="shared" si="1"/>
        <v>0</v>
      </c>
      <c r="J17" s="25"/>
    </row>
    <row r="18" spans="1:10" s="33" customFormat="1" ht="39" customHeight="1">
      <c r="A18" s="27"/>
      <c r="B18" s="28"/>
      <c r="C18" s="29" t="s">
        <v>127</v>
      </c>
      <c r="D18" s="30">
        <v>0</v>
      </c>
      <c r="E18" s="30">
        <f t="shared" ref="E18:E25" si="2">SUM(F18:I18)</f>
        <v>12000</v>
      </c>
      <c r="F18" s="31">
        <v>12000</v>
      </c>
      <c r="G18" s="30">
        <v>0</v>
      </c>
      <c r="H18" s="30">
        <v>0</v>
      </c>
      <c r="I18" s="30">
        <v>0</v>
      </c>
      <c r="J18" s="32" t="s">
        <v>126</v>
      </c>
    </row>
    <row r="19" spans="1:10" s="33" customFormat="1" ht="27.75" customHeight="1">
      <c r="A19" s="27"/>
      <c r="B19" s="28"/>
      <c r="C19" s="34" t="s">
        <v>128</v>
      </c>
      <c r="D19" s="35">
        <v>0</v>
      </c>
      <c r="E19" s="35">
        <f t="shared" si="2"/>
        <v>40000</v>
      </c>
      <c r="F19" s="36">
        <v>40000</v>
      </c>
      <c r="G19" s="35">
        <v>0</v>
      </c>
      <c r="H19" s="35">
        <v>0</v>
      </c>
      <c r="I19" s="35">
        <v>0</v>
      </c>
      <c r="J19" s="37"/>
    </row>
    <row r="20" spans="1:10" s="33" customFormat="1" ht="27.75" customHeight="1">
      <c r="A20" s="27"/>
      <c r="B20" s="28"/>
      <c r="C20" s="38" t="s">
        <v>144</v>
      </c>
      <c r="D20" s="35">
        <v>0</v>
      </c>
      <c r="E20" s="35">
        <f t="shared" ref="E20" si="3">SUM(F20:I20)</f>
        <v>200000</v>
      </c>
      <c r="F20" s="36">
        <v>200000</v>
      </c>
      <c r="G20" s="35">
        <v>0</v>
      </c>
      <c r="H20" s="35">
        <v>0</v>
      </c>
      <c r="I20" s="35">
        <v>0</v>
      </c>
      <c r="J20" s="37"/>
    </row>
    <row r="21" spans="1:10" s="33" customFormat="1" ht="39.75" customHeight="1">
      <c r="A21" s="27"/>
      <c r="B21" s="28"/>
      <c r="C21" s="39" t="s">
        <v>129</v>
      </c>
      <c r="D21" s="40">
        <f>7831390-7440251-391139</f>
        <v>0</v>
      </c>
      <c r="E21" s="40">
        <f t="shared" ref="E21" si="4">SUM(F21:I21)</f>
        <v>35000</v>
      </c>
      <c r="F21" s="41">
        <v>35000</v>
      </c>
      <c r="G21" s="40">
        <v>0</v>
      </c>
      <c r="H21" s="40">
        <v>0</v>
      </c>
      <c r="I21" s="40">
        <v>0</v>
      </c>
      <c r="J21" s="42"/>
    </row>
    <row r="22" spans="1:10" s="33" customFormat="1" ht="27" customHeight="1">
      <c r="A22" s="27"/>
      <c r="B22" s="28"/>
      <c r="C22" s="43" t="s">
        <v>131</v>
      </c>
      <c r="D22" s="44">
        <v>0</v>
      </c>
      <c r="E22" s="44">
        <f t="shared" si="2"/>
        <v>32000</v>
      </c>
      <c r="F22" s="44">
        <v>32000</v>
      </c>
      <c r="G22" s="44">
        <v>0</v>
      </c>
      <c r="H22" s="44">
        <v>0</v>
      </c>
      <c r="I22" s="44">
        <v>0</v>
      </c>
      <c r="J22" s="37" t="s">
        <v>130</v>
      </c>
    </row>
    <row r="23" spans="1:10" s="33" customFormat="1" ht="27" customHeight="1">
      <c r="A23" s="27"/>
      <c r="B23" s="28"/>
      <c r="C23" s="45" t="s">
        <v>132</v>
      </c>
      <c r="D23" s="35">
        <v>0</v>
      </c>
      <c r="E23" s="35">
        <f t="shared" si="2"/>
        <v>73500</v>
      </c>
      <c r="F23" s="35">
        <v>73500</v>
      </c>
      <c r="G23" s="35">
        <v>0</v>
      </c>
      <c r="H23" s="35">
        <v>0</v>
      </c>
      <c r="I23" s="35">
        <v>0</v>
      </c>
      <c r="J23" s="37"/>
    </row>
    <row r="24" spans="1:10" s="33" customFormat="1" ht="39.75" customHeight="1">
      <c r="A24" s="27"/>
      <c r="B24" s="28"/>
      <c r="C24" s="46" t="s">
        <v>133</v>
      </c>
      <c r="D24" s="47">
        <v>0</v>
      </c>
      <c r="E24" s="35">
        <f t="shared" si="2"/>
        <v>37000</v>
      </c>
      <c r="F24" s="47">
        <v>37000</v>
      </c>
      <c r="G24" s="47">
        <v>0</v>
      </c>
      <c r="H24" s="47">
        <v>0</v>
      </c>
      <c r="I24" s="47">
        <v>0</v>
      </c>
      <c r="J24" s="37"/>
    </row>
    <row r="25" spans="1:10" s="33" customFormat="1" ht="25.5" customHeight="1">
      <c r="A25" s="27"/>
      <c r="B25" s="28"/>
      <c r="C25" s="48" t="s">
        <v>147</v>
      </c>
      <c r="D25" s="40">
        <v>0</v>
      </c>
      <c r="E25" s="40">
        <f t="shared" si="2"/>
        <v>25000</v>
      </c>
      <c r="F25" s="40">
        <v>25000</v>
      </c>
      <c r="G25" s="40">
        <v>0</v>
      </c>
      <c r="H25" s="40">
        <v>0</v>
      </c>
      <c r="I25" s="40">
        <v>0</v>
      </c>
      <c r="J25" s="42"/>
    </row>
    <row r="26" spans="1:10" s="3" customFormat="1" ht="15.75" customHeight="1">
      <c r="A26" s="49"/>
      <c r="B26" s="50" t="s">
        <v>6</v>
      </c>
      <c r="C26" s="51" t="s">
        <v>53</v>
      </c>
      <c r="D26" s="52">
        <f t="shared" ref="D26:I26" si="5">SUM(D27:D31)</f>
        <v>73886000</v>
      </c>
      <c r="E26" s="52">
        <f t="shared" si="5"/>
        <v>800000</v>
      </c>
      <c r="F26" s="52">
        <f t="shared" si="5"/>
        <v>0</v>
      </c>
      <c r="G26" s="52">
        <f t="shared" si="5"/>
        <v>800000</v>
      </c>
      <c r="H26" s="52">
        <f t="shared" si="5"/>
        <v>0</v>
      </c>
      <c r="I26" s="52">
        <f t="shared" si="5"/>
        <v>0</v>
      </c>
      <c r="J26" s="53"/>
    </row>
    <row r="27" spans="1:10" s="55" customFormat="1" ht="18.75" customHeight="1">
      <c r="A27" s="49"/>
      <c r="B27" s="21"/>
      <c r="C27" s="54" t="s">
        <v>12</v>
      </c>
      <c r="D27" s="30">
        <v>0</v>
      </c>
      <c r="E27" s="30">
        <f>SUM(F27:I27)</f>
        <v>400000</v>
      </c>
      <c r="F27" s="30">
        <v>0</v>
      </c>
      <c r="G27" s="30">
        <v>400000</v>
      </c>
      <c r="H27" s="30">
        <v>0</v>
      </c>
      <c r="I27" s="30">
        <v>0</v>
      </c>
      <c r="J27" s="32" t="s">
        <v>126</v>
      </c>
    </row>
    <row r="28" spans="1:10" s="56" customFormat="1" ht="20.25" customHeight="1">
      <c r="A28" s="27"/>
      <c r="B28" s="27"/>
      <c r="C28" s="39" t="s">
        <v>13</v>
      </c>
      <c r="D28" s="40">
        <v>18751000</v>
      </c>
      <c r="E28" s="40">
        <f>SUM(F28:I28)</f>
        <v>0</v>
      </c>
      <c r="F28" s="40">
        <v>0</v>
      </c>
      <c r="G28" s="40">
        <v>0</v>
      </c>
      <c r="H28" s="40">
        <v>0</v>
      </c>
      <c r="I28" s="40">
        <v>0</v>
      </c>
      <c r="J28" s="42"/>
    </row>
    <row r="29" spans="1:10" s="3" customFormat="1" ht="27" customHeight="1">
      <c r="A29" s="49"/>
      <c r="B29" s="57"/>
      <c r="C29" s="58" t="s">
        <v>73</v>
      </c>
      <c r="D29" s="44">
        <v>32000000</v>
      </c>
      <c r="E29" s="44">
        <f>SUM(F29:I29)</f>
        <v>0</v>
      </c>
      <c r="F29" s="44">
        <v>0</v>
      </c>
      <c r="G29" s="44">
        <v>0</v>
      </c>
      <c r="H29" s="44">
        <v>0</v>
      </c>
      <c r="I29" s="44">
        <v>0</v>
      </c>
      <c r="J29" s="37" t="s">
        <v>130</v>
      </c>
    </row>
    <row r="30" spans="1:10" s="55" customFormat="1" ht="18.75" customHeight="1">
      <c r="A30" s="49"/>
      <c r="B30" s="49"/>
      <c r="C30" s="45" t="s">
        <v>12</v>
      </c>
      <c r="D30" s="35">
        <v>0</v>
      </c>
      <c r="E30" s="35">
        <f>SUM(F30:I30)</f>
        <v>400000</v>
      </c>
      <c r="F30" s="35">
        <v>0</v>
      </c>
      <c r="G30" s="35">
        <v>400000</v>
      </c>
      <c r="H30" s="35">
        <v>0</v>
      </c>
      <c r="I30" s="35">
        <v>0</v>
      </c>
      <c r="J30" s="37"/>
    </row>
    <row r="31" spans="1:10" s="56" customFormat="1" ht="18.75" customHeight="1">
      <c r="A31" s="59"/>
      <c r="B31" s="60"/>
      <c r="C31" s="39" t="s">
        <v>13</v>
      </c>
      <c r="D31" s="40">
        <v>23135000</v>
      </c>
      <c r="E31" s="40">
        <f>SUM(F31:I31)</f>
        <v>0</v>
      </c>
      <c r="F31" s="40">
        <v>0</v>
      </c>
      <c r="G31" s="40">
        <v>0</v>
      </c>
      <c r="H31" s="40">
        <v>0</v>
      </c>
      <c r="I31" s="40">
        <v>0</v>
      </c>
      <c r="J31" s="42"/>
    </row>
    <row r="32" spans="1:10" s="3" customFormat="1" ht="15.75" customHeight="1">
      <c r="A32" s="61"/>
      <c r="B32" s="62" t="s">
        <v>16</v>
      </c>
      <c r="C32" s="63" t="s">
        <v>72</v>
      </c>
      <c r="D32" s="64">
        <f t="shared" ref="D32:I32" si="6">SUM(D33:D33)</f>
        <v>193000</v>
      </c>
      <c r="E32" s="64">
        <f t="shared" si="6"/>
        <v>0</v>
      </c>
      <c r="F32" s="64">
        <f t="shared" si="6"/>
        <v>0</v>
      </c>
      <c r="G32" s="64">
        <f t="shared" si="6"/>
        <v>0</v>
      </c>
      <c r="H32" s="64">
        <f t="shared" si="6"/>
        <v>0</v>
      </c>
      <c r="I32" s="64">
        <f t="shared" si="6"/>
        <v>0</v>
      </c>
      <c r="J32" s="65"/>
    </row>
    <row r="33" spans="1:10" s="3" customFormat="1" ht="27" customHeight="1">
      <c r="A33" s="61"/>
      <c r="B33" s="66"/>
      <c r="C33" s="67" t="s">
        <v>104</v>
      </c>
      <c r="D33" s="68">
        <v>193000</v>
      </c>
      <c r="E33" s="69">
        <f>SUM(F33:I33)</f>
        <v>0</v>
      </c>
      <c r="F33" s="69">
        <v>0</v>
      </c>
      <c r="G33" s="69">
        <v>0</v>
      </c>
      <c r="H33" s="69">
        <v>0</v>
      </c>
      <c r="I33" s="69">
        <v>0</v>
      </c>
      <c r="J33" s="70" t="s">
        <v>15</v>
      </c>
    </row>
    <row r="34" spans="1:10" s="3" customFormat="1" ht="15.75" customHeight="1">
      <c r="A34" s="61"/>
      <c r="B34" s="62" t="s">
        <v>68</v>
      </c>
      <c r="C34" s="63" t="s">
        <v>69</v>
      </c>
      <c r="D34" s="64">
        <f t="shared" ref="D34:I34" si="7">D35</f>
        <v>0</v>
      </c>
      <c r="E34" s="64">
        <f t="shared" si="7"/>
        <v>20000</v>
      </c>
      <c r="F34" s="64">
        <f t="shared" si="7"/>
        <v>20000</v>
      </c>
      <c r="G34" s="64">
        <f t="shared" si="7"/>
        <v>0</v>
      </c>
      <c r="H34" s="64">
        <f t="shared" si="7"/>
        <v>0</v>
      </c>
      <c r="I34" s="64">
        <f t="shared" si="7"/>
        <v>0</v>
      </c>
      <c r="J34" s="65"/>
    </row>
    <row r="35" spans="1:10" s="3" customFormat="1" ht="14.25" customHeight="1">
      <c r="A35" s="61"/>
      <c r="B35" s="71"/>
      <c r="C35" s="72" t="s">
        <v>38</v>
      </c>
      <c r="D35" s="73">
        <v>0</v>
      </c>
      <c r="E35" s="74">
        <f>SUM(F35:I35)</f>
        <v>20000</v>
      </c>
      <c r="F35" s="73">
        <v>20000</v>
      </c>
      <c r="G35" s="73">
        <v>0</v>
      </c>
      <c r="H35" s="73">
        <v>0</v>
      </c>
      <c r="I35" s="73">
        <v>0</v>
      </c>
      <c r="J35" s="15" t="s">
        <v>15</v>
      </c>
    </row>
    <row r="36" spans="1:10" s="20" customFormat="1" ht="14.25" customHeight="1">
      <c r="A36" s="16" t="s">
        <v>17</v>
      </c>
      <c r="B36" s="16"/>
      <c r="C36" s="17" t="s">
        <v>54</v>
      </c>
      <c r="D36" s="18">
        <f t="shared" ref="D36:I36" si="8">D37</f>
        <v>42000</v>
      </c>
      <c r="E36" s="18">
        <f t="shared" si="8"/>
        <v>0</v>
      </c>
      <c r="F36" s="18">
        <f t="shared" si="8"/>
        <v>0</v>
      </c>
      <c r="G36" s="18">
        <f t="shared" si="8"/>
        <v>0</v>
      </c>
      <c r="H36" s="18">
        <f t="shared" si="8"/>
        <v>0</v>
      </c>
      <c r="I36" s="18">
        <f t="shared" si="8"/>
        <v>0</v>
      </c>
      <c r="J36" s="19"/>
    </row>
    <row r="37" spans="1:10" s="26" customFormat="1" ht="27.75" customHeight="1">
      <c r="A37" s="21"/>
      <c r="B37" s="50" t="s">
        <v>18</v>
      </c>
      <c r="C37" s="51" t="s">
        <v>150</v>
      </c>
      <c r="D37" s="52">
        <f t="shared" ref="D37:I37" si="9">SUM(D38:D38)</f>
        <v>42000</v>
      </c>
      <c r="E37" s="52">
        <f t="shared" si="9"/>
        <v>0</v>
      </c>
      <c r="F37" s="52">
        <f t="shared" si="9"/>
        <v>0</v>
      </c>
      <c r="G37" s="52">
        <f t="shared" si="9"/>
        <v>0</v>
      </c>
      <c r="H37" s="52">
        <f t="shared" si="9"/>
        <v>0</v>
      </c>
      <c r="I37" s="52">
        <f t="shared" si="9"/>
        <v>0</v>
      </c>
      <c r="J37" s="25"/>
    </row>
    <row r="38" spans="1:10" s="3" customFormat="1" ht="38.25" customHeight="1">
      <c r="A38" s="49"/>
      <c r="B38" s="57"/>
      <c r="C38" s="67" t="s">
        <v>151</v>
      </c>
      <c r="D38" s="68">
        <v>42000</v>
      </c>
      <c r="E38" s="69">
        <f>SUM(F38:I38)</f>
        <v>0</v>
      </c>
      <c r="F38" s="69">
        <v>0</v>
      </c>
      <c r="G38" s="69">
        <v>0</v>
      </c>
      <c r="H38" s="69">
        <v>0</v>
      </c>
      <c r="I38" s="69">
        <v>0</v>
      </c>
      <c r="J38" s="75" t="s">
        <v>15</v>
      </c>
    </row>
    <row r="39" spans="1:10" s="20" customFormat="1" ht="14.25" customHeight="1">
      <c r="A39" s="16" t="s">
        <v>19</v>
      </c>
      <c r="B39" s="16"/>
      <c r="C39" s="17" t="s">
        <v>55</v>
      </c>
      <c r="D39" s="18">
        <f t="shared" ref="D39:I39" si="10">D40+D43+D73+D75</f>
        <v>659293494</v>
      </c>
      <c r="E39" s="18">
        <f t="shared" si="10"/>
        <v>4978472</v>
      </c>
      <c r="F39" s="18">
        <f t="shared" si="10"/>
        <v>4905000</v>
      </c>
      <c r="G39" s="18">
        <f t="shared" si="10"/>
        <v>0</v>
      </c>
      <c r="H39" s="18">
        <f t="shared" si="10"/>
        <v>73472</v>
      </c>
      <c r="I39" s="18">
        <f t="shared" si="10"/>
        <v>0</v>
      </c>
      <c r="J39" s="19"/>
    </row>
    <row r="40" spans="1:10" s="26" customFormat="1" ht="15.75" customHeight="1">
      <c r="A40" s="21"/>
      <c r="B40" s="50" t="s">
        <v>20</v>
      </c>
      <c r="C40" s="51" t="s">
        <v>56</v>
      </c>
      <c r="D40" s="52">
        <f t="shared" ref="D40:I40" si="11">SUM(D41:D42)</f>
        <v>8745496</v>
      </c>
      <c r="E40" s="52">
        <f t="shared" si="11"/>
        <v>0</v>
      </c>
      <c r="F40" s="52">
        <f t="shared" si="11"/>
        <v>0</v>
      </c>
      <c r="G40" s="52">
        <f t="shared" si="11"/>
        <v>0</v>
      </c>
      <c r="H40" s="52">
        <f t="shared" si="11"/>
        <v>0</v>
      </c>
      <c r="I40" s="52">
        <f t="shared" si="11"/>
        <v>0</v>
      </c>
      <c r="J40" s="25"/>
    </row>
    <row r="41" spans="1:10" s="3" customFormat="1" ht="26.25" customHeight="1">
      <c r="A41" s="49"/>
      <c r="B41" s="57"/>
      <c r="C41" s="58" t="s">
        <v>152</v>
      </c>
      <c r="D41" s="44">
        <v>4231012</v>
      </c>
      <c r="E41" s="76">
        <f t="shared" ref="E41" si="12">SUM(F41:I41)</f>
        <v>0</v>
      </c>
      <c r="F41" s="44">
        <v>0</v>
      </c>
      <c r="G41" s="44">
        <v>0</v>
      </c>
      <c r="H41" s="44">
        <v>0</v>
      </c>
      <c r="I41" s="44">
        <v>0</v>
      </c>
      <c r="J41" s="77"/>
    </row>
    <row r="42" spans="1:10" s="3" customFormat="1" ht="15" customHeight="1">
      <c r="A42" s="49"/>
      <c r="B42" s="57"/>
      <c r="C42" s="78" t="s">
        <v>105</v>
      </c>
      <c r="D42" s="79">
        <v>4514484</v>
      </c>
      <c r="E42" s="80">
        <f t="shared" ref="E42:E72" si="13">SUM(F42:I42)</f>
        <v>0</v>
      </c>
      <c r="F42" s="79">
        <v>0</v>
      </c>
      <c r="G42" s="79">
        <v>0</v>
      </c>
      <c r="H42" s="79">
        <v>0</v>
      </c>
      <c r="I42" s="79">
        <v>0</v>
      </c>
      <c r="J42" s="77"/>
    </row>
    <row r="43" spans="1:10" s="26" customFormat="1" ht="15.75" customHeight="1">
      <c r="A43" s="49"/>
      <c r="B43" s="50" t="s">
        <v>21</v>
      </c>
      <c r="C43" s="51" t="s">
        <v>57</v>
      </c>
      <c r="D43" s="52">
        <f t="shared" ref="D43:I43" si="14">SUM(D44:D72)</f>
        <v>553689627</v>
      </c>
      <c r="E43" s="52">
        <f t="shared" si="14"/>
        <v>4905000</v>
      </c>
      <c r="F43" s="52">
        <f t="shared" si="14"/>
        <v>4905000</v>
      </c>
      <c r="G43" s="52">
        <f t="shared" si="14"/>
        <v>0</v>
      </c>
      <c r="H43" s="52">
        <f t="shared" si="14"/>
        <v>0</v>
      </c>
      <c r="I43" s="52">
        <f t="shared" si="14"/>
        <v>0</v>
      </c>
      <c r="J43" s="25"/>
    </row>
    <row r="44" spans="1:10" ht="39" customHeight="1">
      <c r="A44" s="81"/>
      <c r="B44" s="82"/>
      <c r="C44" s="83" t="s">
        <v>77</v>
      </c>
      <c r="D44" s="76">
        <v>3500000</v>
      </c>
      <c r="E44" s="76">
        <f t="shared" si="13"/>
        <v>0</v>
      </c>
      <c r="F44" s="76">
        <v>0</v>
      </c>
      <c r="G44" s="30">
        <v>0</v>
      </c>
      <c r="H44" s="30">
        <v>0</v>
      </c>
      <c r="I44" s="30">
        <v>0</v>
      </c>
      <c r="J44" s="32" t="s">
        <v>22</v>
      </c>
    </row>
    <row r="45" spans="1:10" ht="27" customHeight="1">
      <c r="A45" s="81"/>
      <c r="B45" s="84"/>
      <c r="C45" s="85" t="s">
        <v>78</v>
      </c>
      <c r="D45" s="80">
        <v>6000000</v>
      </c>
      <c r="E45" s="80">
        <f t="shared" si="13"/>
        <v>0</v>
      </c>
      <c r="F45" s="80">
        <v>0</v>
      </c>
      <c r="G45" s="35">
        <v>0</v>
      </c>
      <c r="H45" s="35">
        <v>0</v>
      </c>
      <c r="I45" s="35">
        <v>0</v>
      </c>
      <c r="J45" s="37"/>
    </row>
    <row r="46" spans="1:10" ht="41.25" customHeight="1">
      <c r="A46" s="81"/>
      <c r="B46" s="84"/>
      <c r="C46" s="85" t="s">
        <v>79</v>
      </c>
      <c r="D46" s="80">
        <v>3000000</v>
      </c>
      <c r="E46" s="80">
        <f t="shared" si="13"/>
        <v>0</v>
      </c>
      <c r="F46" s="80">
        <v>0</v>
      </c>
      <c r="G46" s="35">
        <v>0</v>
      </c>
      <c r="H46" s="35">
        <v>0</v>
      </c>
      <c r="I46" s="35">
        <v>0</v>
      </c>
      <c r="J46" s="37"/>
    </row>
    <row r="47" spans="1:10" ht="51.75" customHeight="1">
      <c r="A47" s="81"/>
      <c r="B47" s="86"/>
      <c r="C47" s="87" t="s">
        <v>139</v>
      </c>
      <c r="D47" s="80">
        <v>0</v>
      </c>
      <c r="E47" s="80">
        <f t="shared" si="13"/>
        <v>4350000</v>
      </c>
      <c r="F47" s="80">
        <v>4350000</v>
      </c>
      <c r="G47" s="35">
        <v>0</v>
      </c>
      <c r="H47" s="35">
        <v>0</v>
      </c>
      <c r="I47" s="35">
        <v>0</v>
      </c>
      <c r="J47" s="37"/>
    </row>
    <row r="48" spans="1:10" ht="15.75" customHeight="1">
      <c r="A48" s="81"/>
      <c r="B48" s="86"/>
      <c r="C48" s="85" t="s">
        <v>80</v>
      </c>
      <c r="D48" s="80">
        <v>4000000</v>
      </c>
      <c r="E48" s="80">
        <f t="shared" si="13"/>
        <v>0</v>
      </c>
      <c r="F48" s="80">
        <v>0</v>
      </c>
      <c r="G48" s="35">
        <v>0</v>
      </c>
      <c r="H48" s="35">
        <v>0</v>
      </c>
      <c r="I48" s="35">
        <v>0</v>
      </c>
      <c r="J48" s="37"/>
    </row>
    <row r="49" spans="1:13" s="89" customFormat="1" ht="27" customHeight="1">
      <c r="A49" s="81"/>
      <c r="B49" s="88"/>
      <c r="C49" s="85" t="s">
        <v>140</v>
      </c>
      <c r="D49" s="80">
        <v>400000</v>
      </c>
      <c r="E49" s="80">
        <f t="shared" si="13"/>
        <v>0</v>
      </c>
      <c r="F49" s="80">
        <v>0</v>
      </c>
      <c r="G49" s="35">
        <v>0</v>
      </c>
      <c r="H49" s="35">
        <v>0</v>
      </c>
      <c r="I49" s="35">
        <v>0</v>
      </c>
      <c r="J49" s="37"/>
      <c r="M49" s="89" t="s">
        <v>76</v>
      </c>
    </row>
    <row r="50" spans="1:13" ht="17.25" customHeight="1">
      <c r="A50" s="81"/>
      <c r="B50" s="86"/>
      <c r="C50" s="85" t="s">
        <v>141</v>
      </c>
      <c r="D50" s="80">
        <v>0</v>
      </c>
      <c r="E50" s="80">
        <f t="shared" si="13"/>
        <v>100000</v>
      </c>
      <c r="F50" s="80">
        <v>100000</v>
      </c>
      <c r="G50" s="35">
        <v>0</v>
      </c>
      <c r="H50" s="35">
        <v>0</v>
      </c>
      <c r="I50" s="35">
        <v>0</v>
      </c>
      <c r="J50" s="37"/>
    </row>
    <row r="51" spans="1:13" ht="26.25" customHeight="1">
      <c r="A51" s="81"/>
      <c r="B51" s="86"/>
      <c r="C51" s="85" t="s">
        <v>146</v>
      </c>
      <c r="D51" s="80">
        <v>1000000</v>
      </c>
      <c r="E51" s="80">
        <f t="shared" si="13"/>
        <v>0</v>
      </c>
      <c r="F51" s="80">
        <v>0</v>
      </c>
      <c r="G51" s="35">
        <v>0</v>
      </c>
      <c r="H51" s="35">
        <v>0</v>
      </c>
      <c r="I51" s="35">
        <v>0</v>
      </c>
      <c r="J51" s="37"/>
    </row>
    <row r="52" spans="1:13" ht="26.25" customHeight="1">
      <c r="A52" s="81"/>
      <c r="B52" s="86"/>
      <c r="C52" s="90" t="s">
        <v>23</v>
      </c>
      <c r="D52" s="80">
        <v>55622825</v>
      </c>
      <c r="E52" s="80">
        <f t="shared" si="13"/>
        <v>0</v>
      </c>
      <c r="F52" s="80">
        <v>0</v>
      </c>
      <c r="G52" s="35">
        <v>0</v>
      </c>
      <c r="H52" s="35">
        <v>0</v>
      </c>
      <c r="I52" s="35">
        <v>0</v>
      </c>
      <c r="J52" s="37"/>
    </row>
    <row r="53" spans="1:13" ht="27" customHeight="1">
      <c r="A53" s="81"/>
      <c r="B53" s="86"/>
      <c r="C53" s="90" t="s">
        <v>24</v>
      </c>
      <c r="D53" s="80">
        <v>64950710</v>
      </c>
      <c r="E53" s="80">
        <f t="shared" si="13"/>
        <v>0</v>
      </c>
      <c r="F53" s="80">
        <v>0</v>
      </c>
      <c r="G53" s="35">
        <v>0</v>
      </c>
      <c r="H53" s="35">
        <v>0</v>
      </c>
      <c r="I53" s="35">
        <v>0</v>
      </c>
      <c r="J53" s="37"/>
    </row>
    <row r="54" spans="1:13" ht="27" customHeight="1">
      <c r="A54" s="81"/>
      <c r="B54" s="86"/>
      <c r="C54" s="90" t="s">
        <v>25</v>
      </c>
      <c r="D54" s="80">
        <v>53119186</v>
      </c>
      <c r="E54" s="80">
        <f t="shared" si="13"/>
        <v>0</v>
      </c>
      <c r="F54" s="80">
        <v>0</v>
      </c>
      <c r="G54" s="35">
        <v>0</v>
      </c>
      <c r="H54" s="35">
        <v>0</v>
      </c>
      <c r="I54" s="35">
        <v>0</v>
      </c>
      <c r="J54" s="37"/>
    </row>
    <row r="55" spans="1:13" ht="15" customHeight="1">
      <c r="A55" s="81"/>
      <c r="B55" s="86"/>
      <c r="C55" s="90" t="s">
        <v>26</v>
      </c>
      <c r="D55" s="80">
        <v>17675592</v>
      </c>
      <c r="E55" s="80">
        <f t="shared" si="13"/>
        <v>0</v>
      </c>
      <c r="F55" s="80">
        <v>0</v>
      </c>
      <c r="G55" s="35">
        <v>0</v>
      </c>
      <c r="H55" s="35">
        <v>0</v>
      </c>
      <c r="I55" s="35">
        <v>0</v>
      </c>
      <c r="J55" s="37"/>
    </row>
    <row r="56" spans="1:13" s="89" customFormat="1" ht="27.75" customHeight="1">
      <c r="A56" s="81"/>
      <c r="B56" s="88"/>
      <c r="C56" s="90" t="s">
        <v>27</v>
      </c>
      <c r="D56" s="80">
        <v>778776</v>
      </c>
      <c r="E56" s="80">
        <f t="shared" si="13"/>
        <v>0</v>
      </c>
      <c r="F56" s="80">
        <v>0</v>
      </c>
      <c r="G56" s="35">
        <v>0</v>
      </c>
      <c r="H56" s="35">
        <v>0</v>
      </c>
      <c r="I56" s="35">
        <v>0</v>
      </c>
      <c r="J56" s="37"/>
    </row>
    <row r="57" spans="1:13" ht="16.5" customHeight="1">
      <c r="A57" s="81"/>
      <c r="B57" s="86"/>
      <c r="C57" s="90" t="s">
        <v>28</v>
      </c>
      <c r="D57" s="80">
        <v>28311593</v>
      </c>
      <c r="E57" s="80">
        <f t="shared" si="13"/>
        <v>0</v>
      </c>
      <c r="F57" s="80">
        <v>0</v>
      </c>
      <c r="G57" s="35">
        <v>0</v>
      </c>
      <c r="H57" s="35">
        <v>0</v>
      </c>
      <c r="I57" s="35">
        <v>0</v>
      </c>
      <c r="J57" s="37"/>
    </row>
    <row r="58" spans="1:13" s="89" customFormat="1" ht="28.5" customHeight="1">
      <c r="A58" s="81"/>
      <c r="B58" s="88"/>
      <c r="C58" s="90" t="s">
        <v>83</v>
      </c>
      <c r="D58" s="80">
        <v>15889911</v>
      </c>
      <c r="E58" s="80">
        <f t="shared" si="13"/>
        <v>0</v>
      </c>
      <c r="F58" s="80">
        <v>0</v>
      </c>
      <c r="G58" s="35">
        <v>0</v>
      </c>
      <c r="H58" s="35">
        <v>0</v>
      </c>
      <c r="I58" s="35">
        <v>0</v>
      </c>
      <c r="J58" s="37"/>
    </row>
    <row r="59" spans="1:13" s="89" customFormat="1" ht="25.5">
      <c r="A59" s="81"/>
      <c r="B59" s="88"/>
      <c r="C59" s="90" t="s">
        <v>29</v>
      </c>
      <c r="D59" s="80">
        <v>27476934</v>
      </c>
      <c r="E59" s="80">
        <f t="shared" si="13"/>
        <v>0</v>
      </c>
      <c r="F59" s="80">
        <v>0</v>
      </c>
      <c r="G59" s="35">
        <v>0</v>
      </c>
      <c r="H59" s="35">
        <v>0</v>
      </c>
      <c r="I59" s="35">
        <v>0</v>
      </c>
      <c r="J59" s="37"/>
    </row>
    <row r="60" spans="1:13" ht="27.75" customHeight="1">
      <c r="A60" s="81"/>
      <c r="B60" s="86"/>
      <c r="C60" s="90" t="s">
        <v>30</v>
      </c>
      <c r="D60" s="80">
        <v>36871074</v>
      </c>
      <c r="E60" s="80">
        <f t="shared" si="13"/>
        <v>0</v>
      </c>
      <c r="F60" s="80">
        <v>0</v>
      </c>
      <c r="G60" s="35">
        <v>0</v>
      </c>
      <c r="H60" s="35">
        <v>0</v>
      </c>
      <c r="I60" s="35">
        <v>0</v>
      </c>
      <c r="J60" s="37"/>
    </row>
    <row r="61" spans="1:13" ht="27.75" customHeight="1">
      <c r="A61" s="91"/>
      <c r="B61" s="92"/>
      <c r="C61" s="93" t="s">
        <v>31</v>
      </c>
      <c r="D61" s="94">
        <v>32717101</v>
      </c>
      <c r="E61" s="94">
        <f t="shared" si="13"/>
        <v>0</v>
      </c>
      <c r="F61" s="94">
        <v>0</v>
      </c>
      <c r="G61" s="40">
        <v>0</v>
      </c>
      <c r="H61" s="40">
        <v>0</v>
      </c>
      <c r="I61" s="40">
        <v>0</v>
      </c>
      <c r="J61" s="42"/>
    </row>
    <row r="62" spans="1:13" ht="27.75" customHeight="1">
      <c r="A62" s="81"/>
      <c r="B62" s="86"/>
      <c r="C62" s="95" t="s">
        <v>32</v>
      </c>
      <c r="D62" s="96">
        <v>28472256</v>
      </c>
      <c r="E62" s="96">
        <f t="shared" si="13"/>
        <v>0</v>
      </c>
      <c r="F62" s="96">
        <v>0</v>
      </c>
      <c r="G62" s="44">
        <v>0</v>
      </c>
      <c r="H62" s="44">
        <v>0</v>
      </c>
      <c r="I62" s="44">
        <v>0</v>
      </c>
      <c r="J62" s="97" t="s">
        <v>22</v>
      </c>
    </row>
    <row r="63" spans="1:13" ht="27.75" customHeight="1">
      <c r="A63" s="81"/>
      <c r="B63" s="86"/>
      <c r="C63" s="90" t="s">
        <v>33</v>
      </c>
      <c r="D63" s="80">
        <v>8979</v>
      </c>
      <c r="E63" s="80">
        <f t="shared" si="13"/>
        <v>0</v>
      </c>
      <c r="F63" s="80">
        <v>0</v>
      </c>
      <c r="G63" s="35">
        <v>0</v>
      </c>
      <c r="H63" s="35">
        <v>0</v>
      </c>
      <c r="I63" s="35">
        <v>0</v>
      </c>
      <c r="J63" s="97"/>
    </row>
    <row r="64" spans="1:13" ht="39.75" customHeight="1">
      <c r="A64" s="81"/>
      <c r="B64" s="86"/>
      <c r="C64" s="90" t="s">
        <v>34</v>
      </c>
      <c r="D64" s="80">
        <v>19935185</v>
      </c>
      <c r="E64" s="80">
        <f t="shared" si="13"/>
        <v>0</v>
      </c>
      <c r="F64" s="80">
        <v>0</v>
      </c>
      <c r="G64" s="35">
        <v>0</v>
      </c>
      <c r="H64" s="35">
        <v>0</v>
      </c>
      <c r="I64" s="35">
        <v>0</v>
      </c>
      <c r="J64" s="97"/>
    </row>
    <row r="65" spans="1:10" ht="39.75" customHeight="1">
      <c r="A65" s="81"/>
      <c r="B65" s="86"/>
      <c r="C65" s="90" t="s">
        <v>81</v>
      </c>
      <c r="D65" s="80">
        <v>26656060</v>
      </c>
      <c r="E65" s="80">
        <f t="shared" si="13"/>
        <v>0</v>
      </c>
      <c r="F65" s="80">
        <v>0</v>
      </c>
      <c r="G65" s="35">
        <v>0</v>
      </c>
      <c r="H65" s="35">
        <v>0</v>
      </c>
      <c r="I65" s="35">
        <v>0</v>
      </c>
      <c r="J65" s="97"/>
    </row>
    <row r="66" spans="1:10" ht="28.5" customHeight="1">
      <c r="A66" s="81"/>
      <c r="B66" s="86"/>
      <c r="C66" s="90" t="s">
        <v>35</v>
      </c>
      <c r="D66" s="80">
        <v>41689745</v>
      </c>
      <c r="E66" s="80">
        <f t="shared" si="13"/>
        <v>0</v>
      </c>
      <c r="F66" s="80">
        <v>0</v>
      </c>
      <c r="G66" s="35">
        <v>0</v>
      </c>
      <c r="H66" s="35">
        <v>0</v>
      </c>
      <c r="I66" s="35">
        <v>0</v>
      </c>
      <c r="J66" s="97"/>
    </row>
    <row r="67" spans="1:10" ht="40.5" customHeight="1">
      <c r="A67" s="81"/>
      <c r="B67" s="86"/>
      <c r="C67" s="90" t="s">
        <v>82</v>
      </c>
      <c r="D67" s="80">
        <v>32908063</v>
      </c>
      <c r="E67" s="80">
        <f t="shared" si="13"/>
        <v>0</v>
      </c>
      <c r="F67" s="80">
        <v>0</v>
      </c>
      <c r="G67" s="35">
        <v>0</v>
      </c>
      <c r="H67" s="35">
        <v>0</v>
      </c>
      <c r="I67" s="35">
        <v>0</v>
      </c>
      <c r="J67" s="97"/>
    </row>
    <row r="68" spans="1:10" ht="27.75" customHeight="1">
      <c r="A68" s="81"/>
      <c r="B68" s="86"/>
      <c r="C68" s="90" t="s">
        <v>36</v>
      </c>
      <c r="D68" s="80">
        <v>41219253</v>
      </c>
      <c r="E68" s="80">
        <f t="shared" si="13"/>
        <v>0</v>
      </c>
      <c r="F68" s="80">
        <v>0</v>
      </c>
      <c r="G68" s="35">
        <v>0</v>
      </c>
      <c r="H68" s="35">
        <v>0</v>
      </c>
      <c r="I68" s="35">
        <v>0</v>
      </c>
      <c r="J68" s="97"/>
    </row>
    <row r="69" spans="1:10" ht="39.75" customHeight="1">
      <c r="A69" s="81"/>
      <c r="B69" s="86"/>
      <c r="C69" s="90" t="s">
        <v>37</v>
      </c>
      <c r="D69" s="80">
        <v>11486384</v>
      </c>
      <c r="E69" s="80">
        <f t="shared" si="13"/>
        <v>0</v>
      </c>
      <c r="F69" s="80">
        <v>0</v>
      </c>
      <c r="G69" s="35">
        <v>0</v>
      </c>
      <c r="H69" s="35">
        <v>0</v>
      </c>
      <c r="I69" s="35">
        <v>0</v>
      </c>
      <c r="J69" s="97"/>
    </row>
    <row r="70" spans="1:10" ht="27" customHeight="1">
      <c r="A70" s="81"/>
      <c r="B70" s="86"/>
      <c r="C70" s="98" t="s">
        <v>142</v>
      </c>
      <c r="D70" s="99">
        <v>0</v>
      </c>
      <c r="E70" s="80">
        <f t="shared" si="13"/>
        <v>80000</v>
      </c>
      <c r="F70" s="99">
        <v>80000</v>
      </c>
      <c r="G70" s="35">
        <v>0</v>
      </c>
      <c r="H70" s="35">
        <v>0</v>
      </c>
      <c r="I70" s="35">
        <v>0</v>
      </c>
      <c r="J70" s="97"/>
    </row>
    <row r="71" spans="1:10" ht="40.5" customHeight="1">
      <c r="A71" s="81"/>
      <c r="B71" s="86"/>
      <c r="C71" s="98" t="s">
        <v>145</v>
      </c>
      <c r="D71" s="99">
        <v>0</v>
      </c>
      <c r="E71" s="80">
        <f t="shared" si="13"/>
        <v>350000</v>
      </c>
      <c r="F71" s="99">
        <v>350000</v>
      </c>
      <c r="G71" s="35">
        <v>0</v>
      </c>
      <c r="H71" s="35">
        <v>0</v>
      </c>
      <c r="I71" s="35">
        <v>0</v>
      </c>
      <c r="J71" s="97"/>
    </row>
    <row r="72" spans="1:10" ht="21" customHeight="1">
      <c r="A72" s="81"/>
      <c r="B72" s="86"/>
      <c r="C72" s="100" t="s">
        <v>38</v>
      </c>
      <c r="D72" s="101">
        <v>0</v>
      </c>
      <c r="E72" s="80">
        <f t="shared" si="13"/>
        <v>25000</v>
      </c>
      <c r="F72" s="101">
        <f>355000-330000</f>
        <v>25000</v>
      </c>
      <c r="G72" s="40">
        <v>0</v>
      </c>
      <c r="H72" s="40">
        <v>0</v>
      </c>
      <c r="I72" s="40">
        <v>0</v>
      </c>
      <c r="J72" s="97"/>
    </row>
    <row r="73" spans="1:10" s="26" customFormat="1" ht="15.75" customHeight="1">
      <c r="A73" s="49"/>
      <c r="B73" s="50" t="s">
        <v>39</v>
      </c>
      <c r="C73" s="51" t="s">
        <v>58</v>
      </c>
      <c r="D73" s="52">
        <f t="shared" ref="D73:I73" si="15">D74</f>
        <v>95708371</v>
      </c>
      <c r="E73" s="52">
        <f t="shared" si="15"/>
        <v>0</v>
      </c>
      <c r="F73" s="52">
        <f t="shared" si="15"/>
        <v>0</v>
      </c>
      <c r="G73" s="52">
        <f t="shared" si="15"/>
        <v>0</v>
      </c>
      <c r="H73" s="52">
        <f t="shared" si="15"/>
        <v>0</v>
      </c>
      <c r="I73" s="52">
        <f t="shared" si="15"/>
        <v>0</v>
      </c>
      <c r="J73" s="25"/>
    </row>
    <row r="74" spans="1:10" s="55" customFormat="1" ht="14.25" customHeight="1">
      <c r="A74" s="49"/>
      <c r="B74" s="49"/>
      <c r="C74" s="102" t="s">
        <v>40</v>
      </c>
      <c r="D74" s="103">
        <v>95708371</v>
      </c>
      <c r="E74" s="104">
        <f>SUM(F74:I74)</f>
        <v>0</v>
      </c>
      <c r="F74" s="104">
        <v>0</v>
      </c>
      <c r="G74" s="104">
        <v>0</v>
      </c>
      <c r="H74" s="104">
        <v>0</v>
      </c>
      <c r="I74" s="104">
        <v>0</v>
      </c>
      <c r="J74" s="105" t="s">
        <v>15</v>
      </c>
    </row>
    <row r="75" spans="1:10" s="26" customFormat="1" ht="15.75" customHeight="1">
      <c r="A75" s="49"/>
      <c r="B75" s="50" t="s">
        <v>41</v>
      </c>
      <c r="C75" s="51" t="s">
        <v>59</v>
      </c>
      <c r="D75" s="52">
        <f t="shared" ref="D75:I75" si="16">SUM(D76:D77)</f>
        <v>1150000</v>
      </c>
      <c r="E75" s="52">
        <f t="shared" si="16"/>
        <v>73472</v>
      </c>
      <c r="F75" s="52">
        <f t="shared" si="16"/>
        <v>0</v>
      </c>
      <c r="G75" s="52">
        <f t="shared" si="16"/>
        <v>0</v>
      </c>
      <c r="H75" s="52">
        <f t="shared" si="16"/>
        <v>73472</v>
      </c>
      <c r="I75" s="52">
        <f t="shared" si="16"/>
        <v>0</v>
      </c>
      <c r="J75" s="25"/>
    </row>
    <row r="76" spans="1:10" s="55" customFormat="1" ht="14.25" customHeight="1">
      <c r="A76" s="49"/>
      <c r="B76" s="49"/>
      <c r="C76" s="54" t="s">
        <v>157</v>
      </c>
      <c r="D76" s="106">
        <v>0</v>
      </c>
      <c r="E76" s="106">
        <f>SUM(F76:I76)</f>
        <v>73472</v>
      </c>
      <c r="F76" s="106">
        <v>0</v>
      </c>
      <c r="G76" s="106">
        <v>0</v>
      </c>
      <c r="H76" s="106">
        <v>73472</v>
      </c>
      <c r="I76" s="106">
        <v>0</v>
      </c>
      <c r="J76" s="32" t="s">
        <v>15</v>
      </c>
    </row>
    <row r="77" spans="1:10" s="55" customFormat="1" ht="14.25" customHeight="1">
      <c r="A77" s="60"/>
      <c r="B77" s="60"/>
      <c r="C77" s="39" t="s">
        <v>74</v>
      </c>
      <c r="D77" s="107">
        <v>1150000</v>
      </c>
      <c r="E77" s="108">
        <f>SUM(F77:I77)</f>
        <v>0</v>
      </c>
      <c r="F77" s="108">
        <v>0</v>
      </c>
      <c r="G77" s="108">
        <v>0</v>
      </c>
      <c r="H77" s="108">
        <v>0</v>
      </c>
      <c r="I77" s="108">
        <v>0</v>
      </c>
      <c r="J77" s="42"/>
    </row>
    <row r="78" spans="1:10" s="20" customFormat="1" ht="14.25" customHeight="1">
      <c r="A78" s="16" t="s">
        <v>88</v>
      </c>
      <c r="B78" s="16"/>
      <c r="C78" s="17" t="s">
        <v>90</v>
      </c>
      <c r="D78" s="18">
        <f t="shared" ref="D78:I78" si="17">D79</f>
        <v>5479900</v>
      </c>
      <c r="E78" s="18">
        <f t="shared" si="17"/>
        <v>0</v>
      </c>
      <c r="F78" s="18">
        <f t="shared" si="17"/>
        <v>0</v>
      </c>
      <c r="G78" s="18">
        <f t="shared" si="17"/>
        <v>0</v>
      </c>
      <c r="H78" s="18">
        <f t="shared" si="17"/>
        <v>0</v>
      </c>
      <c r="I78" s="18">
        <f t="shared" si="17"/>
        <v>0</v>
      </c>
      <c r="J78" s="19"/>
    </row>
    <row r="79" spans="1:10" s="26" customFormat="1" ht="15.75" customHeight="1">
      <c r="A79" s="21"/>
      <c r="B79" s="50" t="s">
        <v>89</v>
      </c>
      <c r="C79" s="51" t="s">
        <v>91</v>
      </c>
      <c r="D79" s="52">
        <f t="shared" ref="D79:I79" si="18">SUM(D80:D80)</f>
        <v>5479900</v>
      </c>
      <c r="E79" s="52">
        <f t="shared" si="18"/>
        <v>0</v>
      </c>
      <c r="F79" s="52">
        <f t="shared" si="18"/>
        <v>0</v>
      </c>
      <c r="G79" s="52">
        <f t="shared" si="18"/>
        <v>0</v>
      </c>
      <c r="H79" s="52">
        <f t="shared" si="18"/>
        <v>0</v>
      </c>
      <c r="I79" s="52">
        <f t="shared" si="18"/>
        <v>0</v>
      </c>
      <c r="J79" s="25"/>
    </row>
    <row r="80" spans="1:10" s="3" customFormat="1" ht="30" customHeight="1">
      <c r="A80" s="66"/>
      <c r="B80" s="66"/>
      <c r="C80" s="109" t="s">
        <v>92</v>
      </c>
      <c r="D80" s="41">
        <v>5479900</v>
      </c>
      <c r="E80" s="41">
        <v>0</v>
      </c>
      <c r="F80" s="41">
        <v>0</v>
      </c>
      <c r="G80" s="41">
        <v>0</v>
      </c>
      <c r="H80" s="41">
        <v>0</v>
      </c>
      <c r="I80" s="41">
        <v>0</v>
      </c>
      <c r="J80" s="105" t="s">
        <v>15</v>
      </c>
    </row>
    <row r="81" spans="1:11" s="20" customFormat="1" ht="14.25" customHeight="1">
      <c r="A81" s="16" t="s">
        <v>42</v>
      </c>
      <c r="B81" s="16"/>
      <c r="C81" s="17" t="s">
        <v>60</v>
      </c>
      <c r="D81" s="18">
        <f t="shared" ref="D81:I81" si="19">D82</f>
        <v>0</v>
      </c>
      <c r="E81" s="18">
        <f t="shared" si="19"/>
        <v>350000</v>
      </c>
      <c r="F81" s="18">
        <f t="shared" si="19"/>
        <v>350000</v>
      </c>
      <c r="G81" s="18">
        <f t="shared" si="19"/>
        <v>0</v>
      </c>
      <c r="H81" s="18">
        <f t="shared" si="19"/>
        <v>0</v>
      </c>
      <c r="I81" s="18">
        <f t="shared" si="19"/>
        <v>0</v>
      </c>
      <c r="J81" s="19"/>
    </row>
    <row r="82" spans="1:11" s="26" customFormat="1" ht="15.75" customHeight="1">
      <c r="A82" s="21"/>
      <c r="B82" s="50" t="s">
        <v>43</v>
      </c>
      <c r="C82" s="51" t="s">
        <v>61</v>
      </c>
      <c r="D82" s="52">
        <f t="shared" ref="D82:I82" si="20">SUM(D83:D84)</f>
        <v>0</v>
      </c>
      <c r="E82" s="52">
        <f t="shared" si="20"/>
        <v>350000</v>
      </c>
      <c r="F82" s="52">
        <f t="shared" si="20"/>
        <v>350000</v>
      </c>
      <c r="G82" s="52">
        <f t="shared" si="20"/>
        <v>0</v>
      </c>
      <c r="H82" s="52">
        <f t="shared" si="20"/>
        <v>0</v>
      </c>
      <c r="I82" s="52">
        <f t="shared" si="20"/>
        <v>0</v>
      </c>
      <c r="J82" s="25"/>
    </row>
    <row r="83" spans="1:11" ht="28.5" customHeight="1">
      <c r="A83" s="81"/>
      <c r="B83" s="84"/>
      <c r="C83" s="34" t="s">
        <v>106</v>
      </c>
      <c r="D83" s="35">
        <v>0</v>
      </c>
      <c r="E83" s="35">
        <f>SUM(F83:I83)</f>
        <v>314000</v>
      </c>
      <c r="F83" s="35">
        <v>314000</v>
      </c>
      <c r="G83" s="79">
        <v>0</v>
      </c>
      <c r="H83" s="79">
        <v>0</v>
      </c>
      <c r="I83" s="79">
        <v>0</v>
      </c>
      <c r="J83" s="32" t="s">
        <v>15</v>
      </c>
      <c r="K83" s="3"/>
    </row>
    <row r="84" spans="1:11" s="3" customFormat="1" ht="16.5" customHeight="1">
      <c r="A84" s="66"/>
      <c r="B84" s="66"/>
      <c r="C84" s="48" t="s">
        <v>38</v>
      </c>
      <c r="D84" s="40">
        <v>0</v>
      </c>
      <c r="E84" s="40">
        <f>SUM(F84:I84)</f>
        <v>36000</v>
      </c>
      <c r="F84" s="40">
        <v>36000</v>
      </c>
      <c r="G84" s="40">
        <v>0</v>
      </c>
      <c r="H84" s="40">
        <v>0</v>
      </c>
      <c r="I84" s="40">
        <v>0</v>
      </c>
      <c r="J84" s="110"/>
    </row>
    <row r="85" spans="1:11" s="20" customFormat="1" ht="14.25" customHeight="1">
      <c r="A85" s="16" t="s">
        <v>44</v>
      </c>
      <c r="B85" s="16"/>
      <c r="C85" s="17" t="s">
        <v>62</v>
      </c>
      <c r="D85" s="111">
        <f t="shared" ref="D85:I85" si="21">D86+D88+D93+D95</f>
        <v>150600</v>
      </c>
      <c r="E85" s="111">
        <f t="shared" si="21"/>
        <v>2527000</v>
      </c>
      <c r="F85" s="111">
        <f t="shared" si="21"/>
        <v>2527000</v>
      </c>
      <c r="G85" s="111">
        <f t="shared" si="21"/>
        <v>0</v>
      </c>
      <c r="H85" s="111">
        <f t="shared" si="21"/>
        <v>0</v>
      </c>
      <c r="I85" s="111">
        <f t="shared" si="21"/>
        <v>0</v>
      </c>
      <c r="J85" s="19"/>
    </row>
    <row r="86" spans="1:11" s="26" customFormat="1" ht="15.75" customHeight="1">
      <c r="A86" s="21"/>
      <c r="B86" s="50" t="s">
        <v>46</v>
      </c>
      <c r="C86" s="51" t="s">
        <v>63</v>
      </c>
      <c r="D86" s="52">
        <f t="shared" ref="D86:I86" si="22">SUM(D87)</f>
        <v>0</v>
      </c>
      <c r="E86" s="52">
        <f t="shared" si="22"/>
        <v>30000</v>
      </c>
      <c r="F86" s="52">
        <f t="shared" si="22"/>
        <v>30000</v>
      </c>
      <c r="G86" s="52">
        <f t="shared" si="22"/>
        <v>0</v>
      </c>
      <c r="H86" s="52">
        <f t="shared" si="22"/>
        <v>0</v>
      </c>
      <c r="I86" s="52">
        <f t="shared" si="22"/>
        <v>0</v>
      </c>
      <c r="J86" s="25"/>
    </row>
    <row r="87" spans="1:11" s="3" customFormat="1" ht="14.25" customHeight="1">
      <c r="A87" s="49"/>
      <c r="B87" s="112"/>
      <c r="C87" s="113" t="s">
        <v>14</v>
      </c>
      <c r="D87" s="69">
        <v>0</v>
      </c>
      <c r="E87" s="68">
        <f>SUM(F87:I87)</f>
        <v>30000</v>
      </c>
      <c r="F87" s="69">
        <v>30000</v>
      </c>
      <c r="G87" s="69">
        <v>0</v>
      </c>
      <c r="H87" s="69">
        <v>0</v>
      </c>
      <c r="I87" s="69">
        <v>0</v>
      </c>
      <c r="J87" s="70" t="s">
        <v>15</v>
      </c>
    </row>
    <row r="88" spans="1:11" s="26" customFormat="1" ht="15.75" customHeight="1">
      <c r="A88" s="49"/>
      <c r="B88" s="62" t="s">
        <v>45</v>
      </c>
      <c r="C88" s="63" t="s">
        <v>64</v>
      </c>
      <c r="D88" s="64">
        <f t="shared" ref="D88:I88" si="23">SUM(D89:D92)</f>
        <v>140000</v>
      </c>
      <c r="E88" s="64">
        <f t="shared" si="23"/>
        <v>2490000</v>
      </c>
      <c r="F88" s="64">
        <f t="shared" si="23"/>
        <v>2490000</v>
      </c>
      <c r="G88" s="64">
        <f t="shared" si="23"/>
        <v>0</v>
      </c>
      <c r="H88" s="64">
        <f t="shared" si="23"/>
        <v>0</v>
      </c>
      <c r="I88" s="64">
        <f t="shared" si="23"/>
        <v>0</v>
      </c>
      <c r="J88" s="114"/>
    </row>
    <row r="89" spans="1:11" s="3" customFormat="1" ht="26.25" customHeight="1">
      <c r="A89" s="49"/>
      <c r="B89" s="57"/>
      <c r="C89" s="29" t="s">
        <v>153</v>
      </c>
      <c r="D89" s="30">
        <v>0</v>
      </c>
      <c r="E89" s="35">
        <f t="shared" ref="E89:E92" si="24">SUM(F89:I89)</f>
        <v>2120000</v>
      </c>
      <c r="F89" s="30">
        <v>2120000</v>
      </c>
      <c r="G89" s="30">
        <v>0</v>
      </c>
      <c r="H89" s="30">
        <v>0</v>
      </c>
      <c r="I89" s="30">
        <v>0</v>
      </c>
      <c r="J89" s="32" t="s">
        <v>15</v>
      </c>
    </row>
    <row r="90" spans="1:11" s="55" customFormat="1" ht="14.25" customHeight="1">
      <c r="A90" s="115"/>
      <c r="B90" s="115"/>
      <c r="C90" s="45" t="s">
        <v>38</v>
      </c>
      <c r="D90" s="116">
        <v>0</v>
      </c>
      <c r="E90" s="116">
        <f t="shared" si="24"/>
        <v>190000</v>
      </c>
      <c r="F90" s="116">
        <v>190000</v>
      </c>
      <c r="G90" s="116">
        <v>0</v>
      </c>
      <c r="H90" s="116">
        <v>0</v>
      </c>
      <c r="I90" s="116">
        <v>0</v>
      </c>
      <c r="J90" s="37"/>
    </row>
    <row r="91" spans="1:11" s="55" customFormat="1" ht="14.25" customHeight="1">
      <c r="A91" s="115"/>
      <c r="B91" s="115"/>
      <c r="C91" s="45" t="s">
        <v>103</v>
      </c>
      <c r="D91" s="116">
        <v>0</v>
      </c>
      <c r="E91" s="116">
        <f t="shared" si="24"/>
        <v>180000</v>
      </c>
      <c r="F91" s="116">
        <f>90000+90000</f>
        <v>180000</v>
      </c>
      <c r="G91" s="116">
        <v>0</v>
      </c>
      <c r="H91" s="116">
        <v>0</v>
      </c>
      <c r="I91" s="116">
        <v>0</v>
      </c>
      <c r="J91" s="37"/>
    </row>
    <row r="92" spans="1:11" s="55" customFormat="1" ht="14.25" customHeight="1">
      <c r="A92" s="115"/>
      <c r="B92" s="115"/>
      <c r="C92" s="45" t="s">
        <v>75</v>
      </c>
      <c r="D92" s="116">
        <f>80000+60000</f>
        <v>140000</v>
      </c>
      <c r="E92" s="116">
        <f t="shared" si="24"/>
        <v>0</v>
      </c>
      <c r="F92" s="116">
        <v>0</v>
      </c>
      <c r="G92" s="116">
        <v>0</v>
      </c>
      <c r="H92" s="116">
        <v>0</v>
      </c>
      <c r="I92" s="116">
        <v>0</v>
      </c>
      <c r="J92" s="37"/>
    </row>
    <row r="93" spans="1:11" s="26" customFormat="1" ht="15.75" customHeight="1">
      <c r="A93" s="49"/>
      <c r="B93" s="50" t="s">
        <v>107</v>
      </c>
      <c r="C93" s="51" t="s">
        <v>108</v>
      </c>
      <c r="D93" s="52">
        <f t="shared" ref="D93:I93" si="25">SUM(D94)</f>
        <v>0</v>
      </c>
      <c r="E93" s="52">
        <f t="shared" si="25"/>
        <v>7000</v>
      </c>
      <c r="F93" s="52">
        <f t="shared" si="25"/>
        <v>7000</v>
      </c>
      <c r="G93" s="52">
        <f t="shared" si="25"/>
        <v>0</v>
      </c>
      <c r="H93" s="52">
        <f t="shared" si="25"/>
        <v>0</v>
      </c>
      <c r="I93" s="52">
        <f t="shared" si="25"/>
        <v>0</v>
      </c>
      <c r="J93" s="25"/>
    </row>
    <row r="94" spans="1:11" s="3" customFormat="1" ht="14.25" customHeight="1">
      <c r="A94" s="61"/>
      <c r="B94" s="66"/>
      <c r="C94" s="67" t="s">
        <v>38</v>
      </c>
      <c r="D94" s="68">
        <v>0</v>
      </c>
      <c r="E94" s="117">
        <f>SUM(F94:I94)</f>
        <v>7000</v>
      </c>
      <c r="F94" s="68">
        <v>7000</v>
      </c>
      <c r="G94" s="68">
        <v>0</v>
      </c>
      <c r="H94" s="68">
        <v>0</v>
      </c>
      <c r="I94" s="68">
        <v>0</v>
      </c>
      <c r="J94" s="118" t="s">
        <v>15</v>
      </c>
    </row>
    <row r="95" spans="1:11" s="26" customFormat="1" ht="15.75" customHeight="1">
      <c r="A95" s="49"/>
      <c r="B95" s="50" t="s">
        <v>47</v>
      </c>
      <c r="C95" s="51" t="s">
        <v>59</v>
      </c>
      <c r="D95" s="52">
        <f t="shared" ref="D95:I95" si="26">SUM(D96:D96)</f>
        <v>10600</v>
      </c>
      <c r="E95" s="52">
        <f t="shared" si="26"/>
        <v>0</v>
      </c>
      <c r="F95" s="52">
        <f t="shared" si="26"/>
        <v>0</v>
      </c>
      <c r="G95" s="52">
        <f t="shared" si="26"/>
        <v>0</v>
      </c>
      <c r="H95" s="52">
        <f t="shared" si="26"/>
        <v>0</v>
      </c>
      <c r="I95" s="52">
        <f t="shared" si="26"/>
        <v>0</v>
      </c>
      <c r="J95" s="25"/>
    </row>
    <row r="96" spans="1:11" s="3" customFormat="1" ht="27" customHeight="1">
      <c r="A96" s="66"/>
      <c r="B96" s="66"/>
      <c r="C96" s="67" t="s">
        <v>109</v>
      </c>
      <c r="D96" s="68">
        <v>10600</v>
      </c>
      <c r="E96" s="68">
        <v>0</v>
      </c>
      <c r="F96" s="68">
        <v>0</v>
      </c>
      <c r="G96" s="68">
        <v>0</v>
      </c>
      <c r="H96" s="68">
        <v>0</v>
      </c>
      <c r="I96" s="68">
        <v>0</v>
      </c>
      <c r="J96" s="118" t="s">
        <v>15</v>
      </c>
    </row>
    <row r="97" spans="1:10" s="20" customFormat="1" ht="14.25" customHeight="1">
      <c r="A97" s="16" t="s">
        <v>110</v>
      </c>
      <c r="B97" s="16"/>
      <c r="C97" s="17" t="s">
        <v>115</v>
      </c>
      <c r="D97" s="18">
        <f t="shared" ref="D97:I97" si="27">D98+D100+D102+D104</f>
        <v>100000</v>
      </c>
      <c r="E97" s="18">
        <f t="shared" si="27"/>
        <v>189000</v>
      </c>
      <c r="F97" s="18">
        <f t="shared" si="27"/>
        <v>189000</v>
      </c>
      <c r="G97" s="18">
        <f t="shared" si="27"/>
        <v>0</v>
      </c>
      <c r="H97" s="18">
        <f t="shared" si="27"/>
        <v>0</v>
      </c>
      <c r="I97" s="18">
        <f t="shared" si="27"/>
        <v>0</v>
      </c>
      <c r="J97" s="19"/>
    </row>
    <row r="98" spans="1:10" s="26" customFormat="1" ht="15.75" customHeight="1">
      <c r="A98" s="21"/>
      <c r="B98" s="119" t="s">
        <v>111</v>
      </c>
      <c r="C98" s="51" t="s">
        <v>116</v>
      </c>
      <c r="D98" s="52">
        <f t="shared" ref="D98:I98" si="28">SUM(D99:D99)</f>
        <v>0</v>
      </c>
      <c r="E98" s="52">
        <f t="shared" si="28"/>
        <v>100000</v>
      </c>
      <c r="F98" s="52">
        <f t="shared" si="28"/>
        <v>100000</v>
      </c>
      <c r="G98" s="52">
        <f t="shared" si="28"/>
        <v>0</v>
      </c>
      <c r="H98" s="52">
        <f t="shared" si="28"/>
        <v>0</v>
      </c>
      <c r="I98" s="52">
        <f t="shared" si="28"/>
        <v>0</v>
      </c>
      <c r="J98" s="25"/>
    </row>
    <row r="99" spans="1:10" s="3" customFormat="1" ht="42.75" customHeight="1">
      <c r="A99" s="49"/>
      <c r="B99" s="120"/>
      <c r="C99" s="67" t="s">
        <v>117</v>
      </c>
      <c r="D99" s="68">
        <v>0</v>
      </c>
      <c r="E99" s="68">
        <f>SUM(F99:I99)</f>
        <v>100000</v>
      </c>
      <c r="F99" s="68">
        <v>100000</v>
      </c>
      <c r="G99" s="68">
        <v>0</v>
      </c>
      <c r="H99" s="68">
        <v>0</v>
      </c>
      <c r="I99" s="68">
        <v>0</v>
      </c>
      <c r="J99" s="118" t="s">
        <v>121</v>
      </c>
    </row>
    <row r="100" spans="1:10" s="26" customFormat="1" ht="15.75" customHeight="1">
      <c r="A100" s="49"/>
      <c r="B100" s="50" t="s">
        <v>112</v>
      </c>
      <c r="C100" s="51" t="s">
        <v>118</v>
      </c>
      <c r="D100" s="52">
        <f t="shared" ref="D100:I100" si="29">SUM(D101:D101)</f>
        <v>0</v>
      </c>
      <c r="E100" s="52">
        <f t="shared" si="29"/>
        <v>14000</v>
      </c>
      <c r="F100" s="52">
        <f t="shared" si="29"/>
        <v>14000</v>
      </c>
      <c r="G100" s="52">
        <f t="shared" si="29"/>
        <v>0</v>
      </c>
      <c r="H100" s="52">
        <f t="shared" si="29"/>
        <v>0</v>
      </c>
      <c r="I100" s="52">
        <f t="shared" si="29"/>
        <v>0</v>
      </c>
      <c r="J100" s="25"/>
    </row>
    <row r="101" spans="1:10" s="55" customFormat="1" ht="18.75" customHeight="1">
      <c r="A101" s="115"/>
      <c r="B101" s="115"/>
      <c r="C101" s="121" t="s">
        <v>119</v>
      </c>
      <c r="D101" s="103">
        <f>10800+1200-10800-1200</f>
        <v>0</v>
      </c>
      <c r="E101" s="104">
        <f>SUM(F101:I101)</f>
        <v>14000</v>
      </c>
      <c r="F101" s="104">
        <v>14000</v>
      </c>
      <c r="G101" s="104">
        <v>0</v>
      </c>
      <c r="H101" s="104">
        <v>0</v>
      </c>
      <c r="I101" s="104">
        <v>0</v>
      </c>
      <c r="J101" s="118" t="s">
        <v>120</v>
      </c>
    </row>
    <row r="102" spans="1:10" s="3" customFormat="1" ht="16.5" customHeight="1">
      <c r="A102" s="49"/>
      <c r="B102" s="50" t="s">
        <v>113</v>
      </c>
      <c r="C102" s="51" t="s">
        <v>122</v>
      </c>
      <c r="D102" s="52">
        <f t="shared" ref="D102" si="30">SUM(D103)</f>
        <v>0</v>
      </c>
      <c r="E102" s="52">
        <f t="shared" ref="E102" si="31">SUM(E103)</f>
        <v>75000</v>
      </c>
      <c r="F102" s="52">
        <f t="shared" ref="F102" si="32">SUM(F103)</f>
        <v>75000</v>
      </c>
      <c r="G102" s="52">
        <f t="shared" ref="G102" si="33">SUM(G103)</f>
        <v>0</v>
      </c>
      <c r="H102" s="52">
        <f t="shared" ref="H102" si="34">SUM(H103)</f>
        <v>0</v>
      </c>
      <c r="I102" s="52">
        <f t="shared" ref="I102" si="35">SUM(I103)</f>
        <v>0</v>
      </c>
      <c r="J102" s="25"/>
    </row>
    <row r="103" spans="1:10" s="33" customFormat="1" ht="44.25" customHeight="1">
      <c r="A103" s="27"/>
      <c r="B103" s="122"/>
      <c r="C103" s="67" t="s">
        <v>123</v>
      </c>
      <c r="D103" s="68">
        <v>0</v>
      </c>
      <c r="E103" s="74">
        <f>SUM(F103:I103)</f>
        <v>75000</v>
      </c>
      <c r="F103" s="68">
        <f>90000-15000</f>
        <v>75000</v>
      </c>
      <c r="G103" s="68">
        <v>0</v>
      </c>
      <c r="H103" s="68">
        <v>0</v>
      </c>
      <c r="I103" s="68">
        <v>0</v>
      </c>
      <c r="J103" s="118" t="s">
        <v>124</v>
      </c>
    </row>
    <row r="104" spans="1:10" s="3" customFormat="1" ht="16.5" customHeight="1">
      <c r="A104" s="49"/>
      <c r="B104" s="50" t="s">
        <v>114</v>
      </c>
      <c r="C104" s="51" t="s">
        <v>125</v>
      </c>
      <c r="D104" s="52">
        <f t="shared" ref="D104" si="36">SUM(D105)</f>
        <v>100000</v>
      </c>
      <c r="E104" s="52">
        <f t="shared" ref="E104" si="37">SUM(E105)</f>
        <v>0</v>
      </c>
      <c r="F104" s="52">
        <f t="shared" ref="F104" si="38">SUM(F105)</f>
        <v>0</v>
      </c>
      <c r="G104" s="52">
        <f t="shared" ref="G104" si="39">SUM(G105)</f>
        <v>0</v>
      </c>
      <c r="H104" s="52">
        <f t="shared" ref="H104" si="40">SUM(H105)</f>
        <v>0</v>
      </c>
      <c r="I104" s="52">
        <f t="shared" ref="I104" si="41">SUM(I105)</f>
        <v>0</v>
      </c>
      <c r="J104" s="25"/>
    </row>
    <row r="105" spans="1:10" s="3" customFormat="1" ht="54.75" customHeight="1">
      <c r="A105" s="61"/>
      <c r="B105" s="66"/>
      <c r="C105" s="67" t="s">
        <v>154</v>
      </c>
      <c r="D105" s="68">
        <v>100000</v>
      </c>
      <c r="E105" s="74">
        <f>SUM(F105:I105)</f>
        <v>0</v>
      </c>
      <c r="F105" s="68">
        <v>0</v>
      </c>
      <c r="G105" s="68">
        <v>0</v>
      </c>
      <c r="H105" s="68">
        <v>0</v>
      </c>
      <c r="I105" s="68">
        <v>0</v>
      </c>
      <c r="J105" s="118" t="s">
        <v>148</v>
      </c>
    </row>
    <row r="106" spans="1:10" s="20" customFormat="1" ht="14.25" customHeight="1">
      <c r="A106" s="16" t="s">
        <v>48</v>
      </c>
      <c r="B106" s="16"/>
      <c r="C106" s="17" t="s">
        <v>65</v>
      </c>
      <c r="D106" s="18">
        <f t="shared" ref="D106:I106" si="42">D107</f>
        <v>125100</v>
      </c>
      <c r="E106" s="18">
        <f t="shared" si="42"/>
        <v>0</v>
      </c>
      <c r="F106" s="18">
        <f t="shared" si="42"/>
        <v>0</v>
      </c>
      <c r="G106" s="18">
        <f t="shared" si="42"/>
        <v>0</v>
      </c>
      <c r="H106" s="18">
        <f t="shared" si="42"/>
        <v>0</v>
      </c>
      <c r="I106" s="18">
        <f t="shared" si="42"/>
        <v>0</v>
      </c>
      <c r="J106" s="19"/>
    </row>
    <row r="107" spans="1:10" s="26" customFormat="1" ht="15.75" customHeight="1">
      <c r="A107" s="21"/>
      <c r="B107" s="50" t="s">
        <v>49</v>
      </c>
      <c r="C107" s="51" t="s">
        <v>66</v>
      </c>
      <c r="D107" s="52">
        <f t="shared" ref="D107:I107" si="43">SUM(D108:D108)</f>
        <v>125100</v>
      </c>
      <c r="E107" s="52">
        <f t="shared" si="43"/>
        <v>0</v>
      </c>
      <c r="F107" s="52">
        <f t="shared" si="43"/>
        <v>0</v>
      </c>
      <c r="G107" s="52">
        <f t="shared" si="43"/>
        <v>0</v>
      </c>
      <c r="H107" s="52">
        <f t="shared" si="43"/>
        <v>0</v>
      </c>
      <c r="I107" s="52">
        <f t="shared" si="43"/>
        <v>0</v>
      </c>
      <c r="J107" s="25"/>
    </row>
    <row r="108" spans="1:10" s="55" customFormat="1" ht="29.25" customHeight="1">
      <c r="A108" s="123"/>
      <c r="B108" s="123"/>
      <c r="C108" s="102" t="s">
        <v>85</v>
      </c>
      <c r="D108" s="68">
        <v>125100</v>
      </c>
      <c r="E108" s="68">
        <f>SUM(F108:I108)</f>
        <v>0</v>
      </c>
      <c r="F108" s="68">
        <v>0</v>
      </c>
      <c r="G108" s="68">
        <v>0</v>
      </c>
      <c r="H108" s="68">
        <v>0</v>
      </c>
      <c r="I108" s="68">
        <v>0</v>
      </c>
      <c r="J108" s="124" t="s">
        <v>86</v>
      </c>
    </row>
    <row r="109" spans="1:10" s="20" customFormat="1" ht="28.5" customHeight="1">
      <c r="A109" s="125" t="s">
        <v>50</v>
      </c>
      <c r="B109" s="16"/>
      <c r="C109" s="17" t="s">
        <v>156</v>
      </c>
      <c r="D109" s="18">
        <f t="shared" ref="D109:I109" si="44">D110</f>
        <v>1103226</v>
      </c>
      <c r="E109" s="18">
        <f t="shared" si="44"/>
        <v>60000</v>
      </c>
      <c r="F109" s="18">
        <f t="shared" si="44"/>
        <v>60000</v>
      </c>
      <c r="G109" s="18">
        <f t="shared" si="44"/>
        <v>0</v>
      </c>
      <c r="H109" s="18">
        <f t="shared" si="44"/>
        <v>0</v>
      </c>
      <c r="I109" s="18">
        <f t="shared" si="44"/>
        <v>0</v>
      </c>
      <c r="J109" s="19"/>
    </row>
    <row r="110" spans="1:10" s="26" customFormat="1" ht="15.75" customHeight="1">
      <c r="A110" s="49"/>
      <c r="B110" s="50" t="s">
        <v>51</v>
      </c>
      <c r="C110" s="51" t="s">
        <v>67</v>
      </c>
      <c r="D110" s="52">
        <f>SUM(D111:D117)</f>
        <v>1103226</v>
      </c>
      <c r="E110" s="52">
        <f>SUM(E111:E117)</f>
        <v>60000</v>
      </c>
      <c r="F110" s="52">
        <f t="shared" ref="F110:I110" si="45">SUM(F111:F117)</f>
        <v>60000</v>
      </c>
      <c r="G110" s="52">
        <f t="shared" si="45"/>
        <v>0</v>
      </c>
      <c r="H110" s="52">
        <f t="shared" si="45"/>
        <v>0</v>
      </c>
      <c r="I110" s="52">
        <f t="shared" si="45"/>
        <v>0</v>
      </c>
      <c r="J110" s="25"/>
    </row>
    <row r="111" spans="1:10" s="56" customFormat="1" ht="54.75" customHeight="1">
      <c r="A111" s="27"/>
      <c r="B111" s="126"/>
      <c r="C111" s="127" t="s">
        <v>149</v>
      </c>
      <c r="D111" s="68">
        <v>315743</v>
      </c>
      <c r="E111" s="69">
        <f t="shared" ref="E111:E117" si="46">SUM(F111:I111)</f>
        <v>0</v>
      </c>
      <c r="F111" s="69">
        <v>0</v>
      </c>
      <c r="G111" s="69">
        <v>0</v>
      </c>
      <c r="H111" s="69">
        <v>0</v>
      </c>
      <c r="I111" s="69">
        <v>0</v>
      </c>
      <c r="J111" s="128" t="s">
        <v>137</v>
      </c>
    </row>
    <row r="112" spans="1:10" s="56" customFormat="1" ht="41.25" customHeight="1">
      <c r="A112" s="27"/>
      <c r="B112" s="126"/>
      <c r="C112" s="102" t="s">
        <v>149</v>
      </c>
      <c r="D112" s="68">
        <v>179000</v>
      </c>
      <c r="E112" s="69">
        <f t="shared" si="46"/>
        <v>0</v>
      </c>
      <c r="F112" s="69">
        <v>0</v>
      </c>
      <c r="G112" s="69">
        <v>0</v>
      </c>
      <c r="H112" s="69">
        <v>0</v>
      </c>
      <c r="I112" s="69">
        <v>0</v>
      </c>
      <c r="J112" s="128" t="s">
        <v>138</v>
      </c>
    </row>
    <row r="113" spans="1:10" s="3" customFormat="1" ht="39.75" customHeight="1">
      <c r="A113" s="66"/>
      <c r="B113" s="66"/>
      <c r="C113" s="67" t="s">
        <v>149</v>
      </c>
      <c r="D113" s="68">
        <v>48800</v>
      </c>
      <c r="E113" s="68">
        <f t="shared" si="46"/>
        <v>0</v>
      </c>
      <c r="F113" s="68">
        <v>0</v>
      </c>
      <c r="G113" s="68">
        <v>0</v>
      </c>
      <c r="H113" s="68">
        <v>0</v>
      </c>
      <c r="I113" s="68">
        <v>0</v>
      </c>
      <c r="J113" s="70" t="s">
        <v>87</v>
      </c>
    </row>
    <row r="114" spans="1:10" s="3" customFormat="1" ht="39.75" customHeight="1">
      <c r="A114" s="129"/>
      <c r="B114" s="129"/>
      <c r="C114" s="130" t="s">
        <v>149</v>
      </c>
      <c r="D114" s="74">
        <v>165772</v>
      </c>
      <c r="E114" s="74">
        <f t="shared" si="46"/>
        <v>0</v>
      </c>
      <c r="F114" s="74">
        <v>0</v>
      </c>
      <c r="G114" s="74">
        <v>0</v>
      </c>
      <c r="H114" s="74">
        <v>0</v>
      </c>
      <c r="I114" s="74">
        <v>0</v>
      </c>
      <c r="J114" s="15" t="s">
        <v>136</v>
      </c>
    </row>
    <row r="115" spans="1:10" s="3" customFormat="1" ht="39.75" customHeight="1">
      <c r="A115" s="61"/>
      <c r="B115" s="61"/>
      <c r="C115" s="58" t="s">
        <v>149</v>
      </c>
      <c r="D115" s="44">
        <v>393911</v>
      </c>
      <c r="E115" s="44">
        <f t="shared" si="46"/>
        <v>0</v>
      </c>
      <c r="F115" s="44">
        <v>0</v>
      </c>
      <c r="G115" s="44">
        <v>0</v>
      </c>
      <c r="H115" s="44">
        <v>0</v>
      </c>
      <c r="I115" s="44">
        <v>0</v>
      </c>
      <c r="J115" s="37" t="s">
        <v>134</v>
      </c>
    </row>
    <row r="116" spans="1:10" s="3" customFormat="1" ht="27.75" customHeight="1">
      <c r="A116" s="61"/>
      <c r="B116" s="61"/>
      <c r="C116" s="34" t="s">
        <v>135</v>
      </c>
      <c r="D116" s="35">
        <v>0</v>
      </c>
      <c r="E116" s="35">
        <f t="shared" si="46"/>
        <v>40000</v>
      </c>
      <c r="F116" s="35">
        <v>40000</v>
      </c>
      <c r="G116" s="35">
        <v>0</v>
      </c>
      <c r="H116" s="35">
        <v>0</v>
      </c>
      <c r="I116" s="35">
        <v>0</v>
      </c>
      <c r="J116" s="37"/>
    </row>
    <row r="117" spans="1:10" s="3" customFormat="1" ht="26.25" customHeight="1">
      <c r="A117" s="61"/>
      <c r="B117" s="61"/>
      <c r="C117" s="48" t="s">
        <v>155</v>
      </c>
      <c r="D117" s="40">
        <v>0</v>
      </c>
      <c r="E117" s="40">
        <f t="shared" si="46"/>
        <v>20000</v>
      </c>
      <c r="F117" s="40">
        <v>20000</v>
      </c>
      <c r="G117" s="40">
        <v>0</v>
      </c>
      <c r="H117" s="40">
        <v>0</v>
      </c>
      <c r="I117" s="40">
        <v>0</v>
      </c>
      <c r="J117" s="110"/>
    </row>
    <row r="118" spans="1:10" s="20" customFormat="1" ht="18" customHeight="1">
      <c r="A118" s="131" t="s">
        <v>84</v>
      </c>
      <c r="B118" s="132"/>
      <c r="C118" s="133"/>
      <c r="D118" s="18">
        <f t="shared" ref="D118:I118" si="47">SUM(D16+D36+D39+D78+D81+D85+D97+D106+D109)</f>
        <v>740373320</v>
      </c>
      <c r="E118" s="18">
        <f t="shared" si="47"/>
        <v>9378972</v>
      </c>
      <c r="F118" s="18">
        <f t="shared" si="47"/>
        <v>8505500</v>
      </c>
      <c r="G118" s="18">
        <f t="shared" si="47"/>
        <v>800000</v>
      </c>
      <c r="H118" s="18">
        <f t="shared" si="47"/>
        <v>73472</v>
      </c>
      <c r="I118" s="18">
        <f t="shared" si="47"/>
        <v>0</v>
      </c>
      <c r="J118" s="19"/>
    </row>
    <row r="119" spans="1:10">
      <c r="D119" s="134"/>
    </row>
    <row r="120" spans="1:10">
      <c r="C120" s="135"/>
      <c r="D120" s="134"/>
      <c r="E120" s="136"/>
      <c r="F120" s="136"/>
      <c r="G120" s="136"/>
      <c r="H120" s="136"/>
      <c r="I120" s="136"/>
    </row>
    <row r="121" spans="1:10">
      <c r="D121" s="134"/>
    </row>
    <row r="122" spans="1:10">
      <c r="D122" s="137"/>
      <c r="E122" s="137"/>
    </row>
    <row r="123" spans="1:10">
      <c r="C123" s="138"/>
      <c r="D123" s="139"/>
      <c r="E123" s="139"/>
      <c r="F123" s="3"/>
      <c r="G123" s="140"/>
    </row>
    <row r="124" spans="1:10">
      <c r="C124" s="138"/>
      <c r="D124" s="139"/>
      <c r="E124" s="139"/>
      <c r="F124" s="3"/>
      <c r="G124" s="140"/>
    </row>
    <row r="125" spans="1:10">
      <c r="C125" s="7"/>
      <c r="D125" s="141"/>
      <c r="E125" s="141"/>
      <c r="F125" s="3"/>
      <c r="G125" s="3"/>
    </row>
    <row r="126" spans="1:10">
      <c r="D126" s="137"/>
      <c r="E126" s="137"/>
    </row>
    <row r="127" spans="1:10">
      <c r="C127" s="142"/>
      <c r="D127" s="143"/>
      <c r="E127" s="137"/>
    </row>
    <row r="128" spans="1:10">
      <c r="C128" s="144"/>
      <c r="D128" s="145"/>
    </row>
    <row r="129" spans="3:4">
      <c r="C129" s="144"/>
      <c r="D129" s="145"/>
    </row>
  </sheetData>
  <mergeCells count="21">
    <mergeCell ref="A9:J9"/>
    <mergeCell ref="C12:C14"/>
    <mergeCell ref="D12:D14"/>
    <mergeCell ref="E12:I12"/>
    <mergeCell ref="F13:I13"/>
    <mergeCell ref="E13:E14"/>
    <mergeCell ref="A12:A14"/>
    <mergeCell ref="B12:B14"/>
    <mergeCell ref="J12:J14"/>
    <mergeCell ref="J22:J25"/>
    <mergeCell ref="J29:J31"/>
    <mergeCell ref="J41:J42"/>
    <mergeCell ref="J18:J21"/>
    <mergeCell ref="J44:J61"/>
    <mergeCell ref="A118:C118"/>
    <mergeCell ref="J27:J28"/>
    <mergeCell ref="J89:J92"/>
    <mergeCell ref="J76:J77"/>
    <mergeCell ref="J62:J72"/>
    <mergeCell ref="J115:J117"/>
    <mergeCell ref="J83:J84"/>
  </mergeCells>
  <phoneticPr fontId="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48" orientation="portrait" r:id="rId1"/>
  <headerFooter alignWithMargins="0"/>
  <rowBreaks count="2" manualBreakCount="2">
    <brk id="61" max="9" man="1"/>
    <brk id="11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inwestycje</vt:lpstr>
      <vt:lpstr>inwestycje!Obszar_wydruku</vt:lpstr>
      <vt:lpstr>inwestycje!Tytuły_wydruku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df0050</dc:creator>
  <cp:lastModifiedBy>h.czech</cp:lastModifiedBy>
  <cp:lastPrinted>2012-11-12T11:07:36Z</cp:lastPrinted>
  <dcterms:created xsi:type="dcterms:W3CDTF">2010-11-24T14:24:05Z</dcterms:created>
  <dcterms:modified xsi:type="dcterms:W3CDTF">2012-11-23T13:56:24Z</dcterms:modified>
</cp:coreProperties>
</file>