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255" windowWidth="21105" windowHeight="9915"/>
  </bookViews>
  <sheets>
    <sheet name="Tabela Nr 1" sheetId="1" r:id="rId1"/>
  </sheets>
  <definedNames>
    <definedName name="_xlnm.Print_Area" localSheetId="0">'Tabela Nr 1'!$A$1:$W$39</definedName>
    <definedName name="_xlnm.Print_Titles" localSheetId="0">'Tabela Nr 1'!$A:$A,'Tabela Nr 1'!$4:$4</definedName>
  </definedNames>
  <calcPr calcId="125725"/>
</workbook>
</file>

<file path=xl/calcChain.xml><?xml version="1.0" encoding="utf-8"?>
<calcChain xmlns="http://schemas.openxmlformats.org/spreadsheetml/2006/main">
  <c r="D35" i="1"/>
  <c r="D30"/>
  <c r="D29"/>
  <c r="D28"/>
  <c r="D25"/>
  <c r="D23"/>
  <c r="E20"/>
  <c r="D16"/>
  <c r="D15"/>
  <c r="D12" l="1"/>
  <c r="D11" l="1"/>
  <c r="D9"/>
  <c r="D7"/>
  <c r="D10" l="1"/>
  <c r="D8"/>
  <c r="D6"/>
  <c r="D36"/>
  <c r="D18"/>
  <c r="D5"/>
  <c r="E32"/>
  <c r="E30"/>
  <c r="D17" l="1"/>
  <c r="D22" s="1"/>
  <c r="D27" s="1"/>
  <c r="D33" s="1"/>
  <c r="D37"/>
  <c r="E9"/>
  <c r="E8"/>
  <c r="E7"/>
  <c r="E6"/>
  <c r="G23" l="1"/>
  <c r="H23"/>
  <c r="I23"/>
  <c r="J23"/>
  <c r="K23"/>
  <c r="L23"/>
  <c r="M23"/>
  <c r="N23"/>
  <c r="O23"/>
  <c r="P23"/>
  <c r="Q23"/>
  <c r="R23"/>
  <c r="S23"/>
  <c r="T23"/>
  <c r="U23"/>
  <c r="V23"/>
  <c r="W23"/>
  <c r="F23"/>
  <c r="C23"/>
  <c r="E16"/>
  <c r="G39"/>
  <c r="H39"/>
  <c r="I39"/>
  <c r="J39"/>
  <c r="K39"/>
  <c r="L39"/>
  <c r="M39"/>
  <c r="N39"/>
  <c r="O39"/>
  <c r="P39"/>
  <c r="Q39"/>
  <c r="R39"/>
  <c r="S39"/>
  <c r="T39"/>
  <c r="U39"/>
  <c r="V39"/>
  <c r="W39"/>
  <c r="F39"/>
  <c r="D39"/>
  <c r="C39"/>
  <c r="G38"/>
  <c r="H38"/>
  <c r="I38"/>
  <c r="J38"/>
  <c r="K38"/>
  <c r="L38"/>
  <c r="M38"/>
  <c r="N38"/>
  <c r="O38"/>
  <c r="P38"/>
  <c r="Q38"/>
  <c r="R38"/>
  <c r="S38"/>
  <c r="T38"/>
  <c r="U38"/>
  <c r="V38"/>
  <c r="W38"/>
  <c r="F38"/>
  <c r="C38"/>
  <c r="G35"/>
  <c r="G36" s="1"/>
  <c r="H35"/>
  <c r="H36" s="1"/>
  <c r="I35"/>
  <c r="I36" s="1"/>
  <c r="J35"/>
  <c r="J36" s="1"/>
  <c r="K35"/>
  <c r="K36" s="1"/>
  <c r="L35"/>
  <c r="L36" s="1"/>
  <c r="M35"/>
  <c r="M36" s="1"/>
  <c r="N35"/>
  <c r="N36" s="1"/>
  <c r="O35"/>
  <c r="O36" s="1"/>
  <c r="P35"/>
  <c r="P36" s="1"/>
  <c r="Q35"/>
  <c r="Q36" s="1"/>
  <c r="R35"/>
  <c r="R36" s="1"/>
  <c r="S35"/>
  <c r="S36" s="1"/>
  <c r="T35"/>
  <c r="T36" s="1"/>
  <c r="U35"/>
  <c r="U36" s="1"/>
  <c r="V35"/>
  <c r="V36" s="1"/>
  <c r="W35"/>
  <c r="W36" s="1"/>
  <c r="F35"/>
  <c r="F36" s="1"/>
  <c r="C35"/>
  <c r="C36" s="1"/>
  <c r="C5"/>
  <c r="C17" s="1"/>
  <c r="C22" s="1"/>
  <c r="C27" s="1"/>
  <c r="C33" s="1"/>
  <c r="G5"/>
  <c r="G17" s="1"/>
  <c r="G22" s="1"/>
  <c r="G27" s="1"/>
  <c r="G33" s="1"/>
  <c r="H5"/>
  <c r="I5"/>
  <c r="I17" s="1"/>
  <c r="I22" s="1"/>
  <c r="I27" s="1"/>
  <c r="I33" s="1"/>
  <c r="J5"/>
  <c r="K5"/>
  <c r="L5"/>
  <c r="L17" s="1"/>
  <c r="L22" s="1"/>
  <c r="L27" s="1"/>
  <c r="L33" s="1"/>
  <c r="M5"/>
  <c r="M17" s="1"/>
  <c r="M22" s="1"/>
  <c r="M27" s="1"/>
  <c r="M33" s="1"/>
  <c r="N5"/>
  <c r="O5"/>
  <c r="O17" s="1"/>
  <c r="O22" s="1"/>
  <c r="O27" s="1"/>
  <c r="O33" s="1"/>
  <c r="P5"/>
  <c r="P17" s="1"/>
  <c r="P22" s="1"/>
  <c r="P27" s="1"/>
  <c r="P33" s="1"/>
  <c r="Q5"/>
  <c r="R5"/>
  <c r="R17" s="1"/>
  <c r="R22" s="1"/>
  <c r="R27" s="1"/>
  <c r="R33" s="1"/>
  <c r="S5"/>
  <c r="T5"/>
  <c r="U5"/>
  <c r="U17" s="1"/>
  <c r="U22" s="1"/>
  <c r="U27" s="1"/>
  <c r="U33" s="1"/>
  <c r="V5"/>
  <c r="V17" s="1"/>
  <c r="V22" s="1"/>
  <c r="V27" s="1"/>
  <c r="V33" s="1"/>
  <c r="W5"/>
  <c r="F5"/>
  <c r="F17" s="1"/>
  <c r="F22" s="1"/>
  <c r="F27" s="1"/>
  <c r="F33" s="1"/>
  <c r="E39"/>
  <c r="E34"/>
  <c r="E31"/>
  <c r="E29"/>
  <c r="E28"/>
  <c r="E25"/>
  <c r="E24"/>
  <c r="E23"/>
  <c r="E15"/>
  <c r="E14"/>
  <c r="E13"/>
  <c r="E12"/>
  <c r="E10"/>
  <c r="E5" l="1"/>
  <c r="N37"/>
  <c r="L37"/>
  <c r="W37"/>
  <c r="T37"/>
  <c r="Q37"/>
  <c r="K37"/>
  <c r="H37"/>
  <c r="O37"/>
  <c r="F37"/>
  <c r="U37"/>
  <c r="R37"/>
  <c r="S37"/>
  <c r="J37"/>
  <c r="S17"/>
  <c r="S22" s="1"/>
  <c r="S27" s="1"/>
  <c r="S33" s="1"/>
  <c r="J17"/>
  <c r="J22" s="1"/>
  <c r="J27" s="1"/>
  <c r="J33" s="1"/>
  <c r="I37"/>
  <c r="W17"/>
  <c r="W22" s="1"/>
  <c r="W27" s="1"/>
  <c r="W33" s="1"/>
  <c r="T17"/>
  <c r="T22" s="1"/>
  <c r="T27" s="1"/>
  <c r="T33" s="1"/>
  <c r="Q17"/>
  <c r="Q22" s="1"/>
  <c r="Q27" s="1"/>
  <c r="Q33" s="1"/>
  <c r="N17"/>
  <c r="N22" s="1"/>
  <c r="N27" s="1"/>
  <c r="N33" s="1"/>
  <c r="K17"/>
  <c r="K22" s="1"/>
  <c r="K27" s="1"/>
  <c r="K33" s="1"/>
  <c r="H17"/>
  <c r="H22" s="1"/>
  <c r="H27" s="1"/>
  <c r="H33" s="1"/>
  <c r="V37"/>
  <c r="P37"/>
  <c r="M37"/>
  <c r="G37"/>
  <c r="C37"/>
  <c r="D38"/>
  <c r="E38" s="1"/>
  <c r="E36"/>
  <c r="E35"/>
  <c r="E11"/>
  <c r="E17" l="1"/>
  <c r="E22" l="1"/>
  <c r="E27" l="1"/>
</calcChain>
</file>

<file path=xl/sharedStrings.xml><?xml version="1.0" encoding="utf-8"?>
<sst xmlns="http://schemas.openxmlformats.org/spreadsheetml/2006/main" count="97" uniqueCount="92">
  <si>
    <t>Tabela Nr 1</t>
  </si>
  <si>
    <t>L.p</t>
  </si>
  <si>
    <t>Wyszczególnienie</t>
  </si>
  <si>
    <t>Prognoza 2013</t>
  </si>
  <si>
    <t>Prognoza 2014</t>
  </si>
  <si>
    <t>Prognoza 2015</t>
  </si>
  <si>
    <t>Prognoza 2016</t>
  </si>
  <si>
    <t>Prognoza 2017</t>
  </si>
  <si>
    <t>Prognoza 2018</t>
  </si>
  <si>
    <t>Prognoza 2019</t>
  </si>
  <si>
    <t>Prognoza 2020</t>
  </si>
  <si>
    <t>Prognoza 2021</t>
  </si>
  <si>
    <t>Prognoza 2022</t>
  </si>
  <si>
    <t>Prognoza 2023</t>
  </si>
  <si>
    <t>Prognoza 2024</t>
  </si>
  <si>
    <t>Prognoza 2025</t>
  </si>
  <si>
    <t>Prognoza 2026</t>
  </si>
  <si>
    <t>Prognoza 2027</t>
  </si>
  <si>
    <t>Prognoza 2028</t>
  </si>
  <si>
    <t>Prognoza 2029</t>
  </si>
  <si>
    <t>1</t>
  </si>
  <si>
    <t>Dochody ogółem, z tego:</t>
  </si>
  <si>
    <t xml:space="preserve"> dochody majątkowe, w tym</t>
  </si>
  <si>
    <t>1c</t>
  </si>
  <si>
    <t xml:space="preserve">  ze sprzedaży majątku</t>
  </si>
  <si>
    <t>2</t>
  </si>
  <si>
    <t>Wydatki bieżące (bez odsetek i prowizji od: kredytów i pożyczek oraz wyemitowanych papierów wartościowych), w tym:</t>
  </si>
  <si>
    <t>2a</t>
  </si>
  <si>
    <t xml:space="preserve"> na wynagrodzenia i składki od nich naliczane</t>
  </si>
  <si>
    <t>2b</t>
  </si>
  <si>
    <t xml:space="preserve"> związane z funkcjonowaniem organów JST</t>
  </si>
  <si>
    <t>2c</t>
  </si>
  <si>
    <t xml:space="preserve"> z tytułu gwarancji i poręczeń, w tym:</t>
  </si>
  <si>
    <t>2e</t>
  </si>
  <si>
    <t xml:space="preserve"> wydatki bieżące objęte limitem art. 226 ust. 4 ufp</t>
  </si>
  <si>
    <t>3</t>
  </si>
  <si>
    <t>Różnica (1-2)</t>
  </si>
  <si>
    <t>4</t>
  </si>
  <si>
    <t>4a</t>
  </si>
  <si>
    <t>5</t>
  </si>
  <si>
    <t>Inne przychody nie związane z zaciągnięciem długu</t>
  </si>
  <si>
    <t>6</t>
  </si>
  <si>
    <t>Środki do dyspozycji (3+4+5)</t>
  </si>
  <si>
    <t>7</t>
  </si>
  <si>
    <t>Spłata i obsługa długu, z tego:</t>
  </si>
  <si>
    <t>7a</t>
  </si>
  <si>
    <t xml:space="preserve"> rozchody z tytułu spłaty rat kapitałowych oraz wykupu papierów wartościowych</t>
  </si>
  <si>
    <t>7b</t>
  </si>
  <si>
    <t xml:space="preserve"> wydatki bieżące na obsługę długu</t>
  </si>
  <si>
    <t>8</t>
  </si>
  <si>
    <t>Inne rozchody (bez spłaty długu np. udzielane pożyczki)</t>
  </si>
  <si>
    <t>9</t>
  </si>
  <si>
    <t>Środki do dyspozycji (6-7-8)</t>
  </si>
  <si>
    <t>10</t>
  </si>
  <si>
    <t>Wydatki majątkowe, w tym:</t>
  </si>
  <si>
    <t>10a</t>
  </si>
  <si>
    <t xml:space="preserve"> wydatki majątkowe objęte limitem art. 226 ust. 4 ufp</t>
  </si>
  <si>
    <t>11</t>
  </si>
  <si>
    <t>12</t>
  </si>
  <si>
    <t>Rozliczenie budżetu (9-10+11)</t>
  </si>
  <si>
    <t>13</t>
  </si>
  <si>
    <t>Wydatki bieżące razem (2 + 7b)</t>
  </si>
  <si>
    <t>Przychody budżetu (4+5+11)</t>
  </si>
  <si>
    <t>Rozchody budżetu (7a + 8)</t>
  </si>
  <si>
    <t>14</t>
  </si>
  <si>
    <t>15</t>
  </si>
  <si>
    <t>16</t>
  </si>
  <si>
    <t>17</t>
  </si>
  <si>
    <t>18</t>
  </si>
  <si>
    <t>Wydatki ogółem (10+14)</t>
  </si>
  <si>
    <t>Wynik budżetu (1 - 15)</t>
  </si>
  <si>
    <t>% wykonania planowanego limitu na 2012 rok 
na dzień 30.06.2012 r</t>
  </si>
  <si>
    <t>Prognoza 2030</t>
  </si>
  <si>
    <t>Kształtowanie się Wieloletniej Prognozy Finansowej Województwa Warminsko-Mazurskiego na lata 2012-2030</t>
  </si>
  <si>
    <t>środki z UE*</t>
  </si>
  <si>
    <t xml:space="preserve"> dochody bieżące, w tym:</t>
  </si>
  <si>
    <t>1.1.</t>
  </si>
  <si>
    <t>1.1.1.</t>
  </si>
  <si>
    <t>1.2.</t>
  </si>
  <si>
    <t>1.2.1.</t>
  </si>
  <si>
    <t>2f</t>
  </si>
  <si>
    <t xml:space="preserve"> na projekty realizowane przy udziale środków, o których mowa w art. 5 ust. 1 pkt 2</t>
  </si>
  <si>
    <t>Nadwyżka budżetowa z lat ubiegłych plus wolne środki, o których mowa w art.217 ust. 2 pkt 6 ufp, angażowane w budżecie roku bieżącego</t>
  </si>
  <si>
    <t>w tym: na pokrycie deficytu budżetu</t>
  </si>
  <si>
    <t>5a</t>
  </si>
  <si>
    <t>10b</t>
  </si>
  <si>
    <t>Kredyty, pożyczki, sprzedaż papierów wartościowych</t>
  </si>
  <si>
    <t>11a</t>
  </si>
  <si>
    <t>Kwota długu</t>
  </si>
  <si>
    <t>Plan 
na dzień 30.06.2012 r.</t>
  </si>
  <si>
    <t>Wykonanie 
na dzień 30.06.2012 r</t>
  </si>
  <si>
    <t>-</t>
  </si>
</sst>
</file>

<file path=xl/styles.xml><?xml version="1.0" encoding="utf-8"?>
<styleSheet xmlns="http://schemas.openxmlformats.org/spreadsheetml/2006/main">
  <numFmts count="1">
    <numFmt numFmtId="164" formatCode="0.0%"/>
  </numFmts>
  <fonts count="10">
    <font>
      <sz val="8"/>
      <color indexed="8"/>
      <name val="Arial"/>
      <charset val="204"/>
    </font>
    <font>
      <b/>
      <sz val="10"/>
      <color indexed="8"/>
      <name val="Times New Roman"/>
      <family val="1"/>
      <charset val="238"/>
    </font>
    <font>
      <sz val="10"/>
      <color indexed="8"/>
      <name val="Times New Roman"/>
      <family val="1"/>
      <charset val="238"/>
    </font>
    <font>
      <sz val="10"/>
      <color rgb="FF00B050"/>
      <name val="Times New Roman"/>
      <family val="1"/>
      <charset val="238"/>
    </font>
    <font>
      <b/>
      <sz val="10"/>
      <color rgb="FFFF0000"/>
      <name val="Times New Roman"/>
      <family val="1"/>
      <charset val="238"/>
    </font>
    <font>
      <sz val="10"/>
      <color rgb="FFFF0000"/>
      <name val="Times New Roman"/>
      <family val="1"/>
      <charset val="238"/>
    </font>
    <font>
      <sz val="10"/>
      <color rgb="FF0070C0"/>
      <name val="Times New Roman"/>
      <family val="1"/>
      <charset val="238"/>
    </font>
    <font>
      <b/>
      <sz val="10"/>
      <color rgb="FF0070C0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0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0"/>
      </patternFill>
    </fill>
  </fills>
  <borders count="4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</borders>
  <cellStyleXfs count="1">
    <xf numFmtId="0" fontId="0" fillId="0" borderId="0" applyNumberFormat="0" applyFill="0" applyBorder="0" applyAlignment="0" applyProtection="0">
      <alignment vertical="top"/>
    </xf>
  </cellStyleXfs>
  <cellXfs count="48">
    <xf numFmtId="0" fontId="0" fillId="0" borderId="0" xfId="0" applyAlignment="1"/>
    <xf numFmtId="49" fontId="1" fillId="2" borderId="0" xfId="0" applyNumberFormat="1" applyFont="1" applyFill="1" applyBorder="1" applyAlignment="1" applyProtection="1">
      <alignment horizontal="left" vertical="center" wrapText="1"/>
      <protection locked="0"/>
    </xf>
    <xf numFmtId="49" fontId="1" fillId="2" borderId="0" xfId="0" applyNumberFormat="1" applyFont="1" applyFill="1" applyBorder="1" applyAlignment="1" applyProtection="1">
      <alignment horizontal="center" vertical="center" wrapText="1"/>
      <protection locked="0"/>
    </xf>
    <xf numFmtId="49" fontId="2" fillId="2" borderId="0" xfId="0" applyNumberFormat="1" applyFont="1" applyFill="1" applyBorder="1" applyAlignment="1" applyProtection="1">
      <alignment horizontal="right" vertical="top" wrapText="1"/>
      <protection locked="0"/>
    </xf>
    <xf numFmtId="0" fontId="2" fillId="3" borderId="0" xfId="0" applyNumberFormat="1" applyFont="1" applyFill="1" applyBorder="1" applyAlignment="1" applyProtection="1">
      <protection locked="0"/>
    </xf>
    <xf numFmtId="0" fontId="2" fillId="3" borderId="0" xfId="0" applyNumberFormat="1" applyFont="1" applyFill="1" applyBorder="1" applyAlignment="1" applyProtection="1">
      <alignment horizontal="left"/>
      <protection locked="0"/>
    </xf>
    <xf numFmtId="49" fontId="2" fillId="2" borderId="0" xfId="0" applyNumberFormat="1" applyFont="1" applyFill="1" applyBorder="1" applyAlignment="1" applyProtection="1">
      <alignment horizontal="left" vertical="top" wrapText="1"/>
      <protection locked="0"/>
    </xf>
    <xf numFmtId="49" fontId="1" fillId="2" borderId="0" xfId="0" applyNumberFormat="1" applyFont="1" applyFill="1" applyBorder="1" applyAlignment="1" applyProtection="1">
      <alignment horizontal="center" vertical="center" wrapText="1"/>
      <protection locked="0"/>
    </xf>
    <xf numFmtId="49" fontId="1" fillId="2" borderId="0" xfId="0" applyNumberFormat="1" applyFont="1" applyFill="1" applyBorder="1" applyAlignment="1" applyProtection="1">
      <alignment vertical="center" wrapText="1"/>
      <protection locked="0"/>
    </xf>
    <xf numFmtId="0" fontId="2" fillId="0" borderId="0" xfId="0" applyNumberFormat="1" applyFont="1" applyFill="1" applyBorder="1" applyAlignment="1" applyProtection="1">
      <alignment horizontal="left"/>
      <protection locked="0"/>
    </xf>
    <xf numFmtId="49" fontId="1" fillId="4" borderId="0" xfId="0" applyNumberFormat="1" applyFont="1" applyFill="1" applyAlignment="1" applyProtection="1">
      <alignment horizontal="center" vertical="center" wrapText="1"/>
      <protection locked="0"/>
    </xf>
    <xf numFmtId="49" fontId="3" fillId="4" borderId="1" xfId="0" applyNumberFormat="1" applyFont="1" applyFill="1" applyBorder="1" applyAlignment="1" applyProtection="1">
      <alignment horizontal="center" vertical="center" wrapText="1"/>
      <protection locked="0"/>
    </xf>
    <xf numFmtId="49" fontId="3" fillId="4" borderId="2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0" xfId="0" applyNumberFormat="1" applyFont="1" applyFill="1" applyBorder="1" applyAlignment="1" applyProtection="1">
      <alignment horizontal="center"/>
      <protection locked="0"/>
    </xf>
    <xf numFmtId="49" fontId="4" fillId="4" borderId="1" xfId="0" applyNumberFormat="1" applyFont="1" applyFill="1" applyBorder="1" applyAlignment="1" applyProtection="1">
      <alignment horizontal="left" vertical="center" wrapText="1"/>
      <protection locked="0"/>
    </xf>
    <xf numFmtId="49" fontId="4" fillId="4" borderId="1" xfId="0" applyNumberFormat="1" applyFont="1" applyFill="1" applyBorder="1" applyAlignment="1" applyProtection="1">
      <alignment vertical="center" wrapText="1"/>
      <protection locked="0"/>
    </xf>
    <xf numFmtId="3" fontId="4" fillId="4" borderId="1" xfId="0" applyNumberFormat="1" applyFont="1" applyFill="1" applyBorder="1" applyAlignment="1" applyProtection="1">
      <alignment horizontal="right" vertical="center" wrapText="1"/>
      <protection locked="0"/>
    </xf>
    <xf numFmtId="164" fontId="4" fillId="4" borderId="2" xfId="0" applyNumberFormat="1" applyFont="1" applyFill="1" applyBorder="1" applyAlignment="1" applyProtection="1">
      <alignment horizontal="right" vertical="center" wrapText="1"/>
      <protection locked="0"/>
    </xf>
    <xf numFmtId="3" fontId="4" fillId="4" borderId="2" xfId="0" applyNumberFormat="1" applyFont="1" applyFill="1" applyBorder="1" applyAlignment="1" applyProtection="1">
      <alignment horizontal="right" vertical="center" wrapText="1"/>
      <protection locked="0"/>
    </xf>
    <xf numFmtId="0" fontId="5" fillId="0" borderId="0" xfId="0" applyNumberFormat="1" applyFont="1" applyFill="1" applyBorder="1" applyAlignment="1" applyProtection="1">
      <alignment horizontal="left"/>
      <protection locked="0"/>
    </xf>
    <xf numFmtId="49" fontId="6" fillId="4" borderId="1" xfId="0" applyNumberFormat="1" applyFont="1" applyFill="1" applyBorder="1" applyAlignment="1" applyProtection="1">
      <alignment horizontal="left" vertical="center" wrapText="1"/>
      <protection locked="0"/>
    </xf>
    <xf numFmtId="49" fontId="6" fillId="4" borderId="1" xfId="0" applyNumberFormat="1" applyFont="1" applyFill="1" applyBorder="1" applyAlignment="1" applyProtection="1">
      <alignment vertical="center" wrapText="1"/>
      <protection locked="0"/>
    </xf>
    <xf numFmtId="3" fontId="6" fillId="4" borderId="1" xfId="0" applyNumberFormat="1" applyFont="1" applyFill="1" applyBorder="1" applyAlignment="1" applyProtection="1">
      <alignment horizontal="right" vertical="center" wrapText="1"/>
      <protection locked="0"/>
    </xf>
    <xf numFmtId="164" fontId="7" fillId="4" borderId="2" xfId="0" applyNumberFormat="1" applyFont="1" applyFill="1" applyBorder="1" applyAlignment="1" applyProtection="1">
      <alignment horizontal="right" vertical="center" wrapText="1"/>
      <protection locked="0"/>
    </xf>
    <xf numFmtId="3" fontId="6" fillId="4" borderId="2" xfId="0" applyNumberFormat="1" applyFont="1" applyFill="1" applyBorder="1" applyAlignment="1" applyProtection="1">
      <alignment horizontal="right" vertical="center" wrapText="1"/>
      <protection locked="0"/>
    </xf>
    <xf numFmtId="0" fontId="6" fillId="0" borderId="0" xfId="0" applyNumberFormat="1" applyFont="1" applyFill="1" applyBorder="1" applyAlignment="1" applyProtection="1">
      <alignment horizontal="left"/>
      <protection locked="0"/>
    </xf>
    <xf numFmtId="49" fontId="2" fillId="4" borderId="1" xfId="0" applyNumberFormat="1" applyFont="1" applyFill="1" applyBorder="1" applyAlignment="1" applyProtection="1">
      <alignment horizontal="left" vertical="center" wrapText="1"/>
      <protection locked="0"/>
    </xf>
    <xf numFmtId="49" fontId="2" fillId="4" borderId="1" xfId="0" applyNumberFormat="1" applyFont="1" applyFill="1" applyBorder="1" applyAlignment="1" applyProtection="1">
      <alignment vertical="center" wrapText="1"/>
      <protection locked="0"/>
    </xf>
    <xf numFmtId="3" fontId="2" fillId="4" borderId="1" xfId="0" applyNumberFormat="1" applyFont="1" applyFill="1" applyBorder="1" applyAlignment="1" applyProtection="1">
      <alignment horizontal="right" vertical="center" wrapText="1"/>
      <protection locked="0"/>
    </xf>
    <xf numFmtId="164" fontId="8" fillId="4" borderId="2" xfId="0" applyNumberFormat="1" applyFont="1" applyFill="1" applyBorder="1" applyAlignment="1" applyProtection="1">
      <alignment horizontal="right" vertical="center" wrapText="1"/>
      <protection locked="0"/>
    </xf>
    <xf numFmtId="3" fontId="2" fillId="4" borderId="2" xfId="0" applyNumberFormat="1" applyFont="1" applyFill="1" applyBorder="1" applyAlignment="1" applyProtection="1">
      <alignment horizontal="right" vertical="center" wrapText="1"/>
      <protection locked="0"/>
    </xf>
    <xf numFmtId="49" fontId="1" fillId="4" borderId="1" xfId="0" applyNumberFormat="1" applyFont="1" applyFill="1" applyBorder="1" applyAlignment="1" applyProtection="1">
      <alignment horizontal="left" vertical="center" wrapText="1"/>
      <protection locked="0"/>
    </xf>
    <xf numFmtId="49" fontId="1" fillId="4" borderId="1" xfId="0" applyNumberFormat="1" applyFont="1" applyFill="1" applyBorder="1" applyAlignment="1" applyProtection="1">
      <alignment vertical="top" wrapText="1"/>
      <protection locked="0"/>
    </xf>
    <xf numFmtId="3" fontId="1" fillId="4" borderId="1" xfId="0" applyNumberFormat="1" applyFont="1" applyFill="1" applyBorder="1" applyAlignment="1" applyProtection="1">
      <alignment horizontal="right" vertical="center" wrapText="1"/>
      <protection locked="0"/>
    </xf>
    <xf numFmtId="164" fontId="9" fillId="4" borderId="2" xfId="0" applyNumberFormat="1" applyFont="1" applyFill="1" applyBorder="1" applyAlignment="1" applyProtection="1">
      <alignment horizontal="right" vertical="center" wrapText="1"/>
      <protection locked="0"/>
    </xf>
    <xf numFmtId="3" fontId="1" fillId="4" borderId="2" xfId="0" applyNumberFormat="1" applyFont="1" applyFill="1" applyBorder="1" applyAlignment="1" applyProtection="1">
      <alignment horizontal="right" vertical="center" wrapText="1"/>
      <protection locked="0"/>
    </xf>
    <xf numFmtId="49" fontId="1" fillId="4" borderId="1" xfId="0" applyNumberFormat="1" applyFont="1" applyFill="1" applyBorder="1" applyAlignment="1" applyProtection="1">
      <alignment vertical="center" wrapText="1"/>
      <protection locked="0"/>
    </xf>
    <xf numFmtId="3" fontId="1" fillId="4" borderId="2" xfId="0" applyNumberFormat="1" applyFont="1" applyFill="1" applyBorder="1" applyAlignment="1" applyProtection="1">
      <alignment vertical="center" wrapText="1"/>
      <protection locked="0"/>
    </xf>
    <xf numFmtId="3" fontId="2" fillId="4" borderId="2" xfId="0" applyNumberFormat="1" applyFont="1" applyFill="1" applyBorder="1" applyAlignment="1" applyProtection="1">
      <alignment vertical="center" wrapText="1"/>
      <protection locked="0"/>
    </xf>
    <xf numFmtId="49" fontId="7" fillId="4" borderId="1" xfId="0" applyNumberFormat="1" applyFont="1" applyFill="1" applyBorder="1" applyAlignment="1" applyProtection="1">
      <alignment horizontal="left" vertical="center" wrapText="1"/>
      <protection locked="0"/>
    </xf>
    <xf numFmtId="49" fontId="7" fillId="4" borderId="1" xfId="0" applyNumberFormat="1" applyFont="1" applyFill="1" applyBorder="1" applyAlignment="1" applyProtection="1">
      <alignment vertical="center" wrapText="1"/>
      <protection locked="0"/>
    </xf>
    <xf numFmtId="3" fontId="7" fillId="4" borderId="1" xfId="0" applyNumberFormat="1" applyFont="1" applyFill="1" applyBorder="1" applyAlignment="1" applyProtection="1">
      <alignment horizontal="right" vertical="center" wrapText="1"/>
      <protection locked="0"/>
    </xf>
    <xf numFmtId="3" fontId="7" fillId="4" borderId="2" xfId="0" applyNumberFormat="1" applyFont="1" applyFill="1" applyBorder="1" applyAlignment="1" applyProtection="1">
      <alignment horizontal="right" vertical="center" wrapText="1"/>
      <protection locked="0"/>
    </xf>
    <xf numFmtId="3" fontId="7" fillId="4" borderId="2" xfId="0" applyNumberFormat="1" applyFont="1" applyFill="1" applyBorder="1" applyAlignment="1" applyProtection="1">
      <alignment vertical="center" wrapText="1"/>
      <protection locked="0"/>
    </xf>
    <xf numFmtId="164" fontId="9" fillId="4" borderId="2" xfId="0" applyNumberFormat="1" applyFont="1" applyFill="1" applyBorder="1" applyAlignment="1" applyProtection="1">
      <alignment horizontal="center" vertical="center" wrapText="1"/>
      <protection locked="0"/>
    </xf>
    <xf numFmtId="49" fontId="1" fillId="4" borderId="3" xfId="0" applyNumberFormat="1" applyFont="1" applyFill="1" applyBorder="1" applyAlignment="1" applyProtection="1">
      <alignment horizontal="left" vertical="center" wrapText="1"/>
      <protection locked="0"/>
    </xf>
    <xf numFmtId="49" fontId="1" fillId="4" borderId="3" xfId="0" applyNumberFormat="1" applyFont="1" applyFill="1" applyBorder="1" applyAlignment="1" applyProtection="1">
      <alignment vertical="center" wrapText="1"/>
      <protection locked="0"/>
    </xf>
    <xf numFmtId="3" fontId="1" fillId="4" borderId="3" xfId="0" applyNumberFormat="1" applyFont="1" applyFill="1" applyBorder="1" applyAlignment="1" applyProtection="1">
      <alignment horizontal="right" vertical="center" wrapText="1"/>
      <protection locked="0"/>
    </xf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W41"/>
  <sheetViews>
    <sheetView showGridLines="0" tabSelected="1" view="pageBreakPreview" zoomScaleNormal="100" zoomScaleSheetLayoutView="100" workbookViewId="0">
      <selection activeCell="C1" sqref="C1:D1"/>
    </sheetView>
  </sheetViews>
  <sheetFormatPr defaultColWidth="15" defaultRowHeight="12.75"/>
  <cols>
    <col min="1" max="1" width="6.5" style="9" customWidth="1"/>
    <col min="2" max="16384" width="15" style="9"/>
  </cols>
  <sheetData>
    <row r="1" spans="1:23" s="5" customFormat="1" ht="22.5" customHeight="1">
      <c r="A1" s="1"/>
      <c r="B1" s="2"/>
      <c r="C1" s="3"/>
      <c r="D1" s="3"/>
      <c r="E1" s="2"/>
      <c r="F1" s="2"/>
      <c r="G1" s="4"/>
      <c r="V1" s="6" t="s">
        <v>0</v>
      </c>
      <c r="W1" s="6"/>
    </row>
    <row r="2" spans="1:23" s="5" customFormat="1" ht="19.5" customHeight="1">
      <c r="A2" s="1"/>
      <c r="B2" s="7" t="s">
        <v>73</v>
      </c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8"/>
    </row>
    <row r="3" spans="1:23" ht="15.75" customHeight="1">
      <c r="B3" s="10"/>
    </row>
    <row r="4" spans="1:23" s="13" customFormat="1" ht="76.5" customHeight="1">
      <c r="A4" s="11" t="s">
        <v>1</v>
      </c>
      <c r="B4" s="11" t="s">
        <v>2</v>
      </c>
      <c r="C4" s="11" t="s">
        <v>89</v>
      </c>
      <c r="D4" s="11" t="s">
        <v>90</v>
      </c>
      <c r="E4" s="12" t="s">
        <v>71</v>
      </c>
      <c r="F4" s="12" t="s">
        <v>3</v>
      </c>
      <c r="G4" s="12" t="s">
        <v>4</v>
      </c>
      <c r="H4" s="12" t="s">
        <v>5</v>
      </c>
      <c r="I4" s="12" t="s">
        <v>6</v>
      </c>
      <c r="J4" s="12" t="s">
        <v>7</v>
      </c>
      <c r="K4" s="12" t="s">
        <v>8</v>
      </c>
      <c r="L4" s="12" t="s">
        <v>9</v>
      </c>
      <c r="M4" s="12" t="s">
        <v>10</v>
      </c>
      <c r="N4" s="12" t="s">
        <v>11</v>
      </c>
      <c r="O4" s="12" t="s">
        <v>12</v>
      </c>
      <c r="P4" s="12" t="s">
        <v>13</v>
      </c>
      <c r="Q4" s="12" t="s">
        <v>14</v>
      </c>
      <c r="R4" s="12" t="s">
        <v>15</v>
      </c>
      <c r="S4" s="12" t="s">
        <v>16</v>
      </c>
      <c r="T4" s="12" t="s">
        <v>17</v>
      </c>
      <c r="U4" s="12" t="s">
        <v>18</v>
      </c>
      <c r="V4" s="12" t="s">
        <v>19</v>
      </c>
      <c r="W4" s="12" t="s">
        <v>72</v>
      </c>
    </row>
    <row r="5" spans="1:23" s="19" customFormat="1" ht="34.9" customHeight="1">
      <c r="A5" s="14" t="s">
        <v>20</v>
      </c>
      <c r="B5" s="15" t="s">
        <v>21</v>
      </c>
      <c r="C5" s="16">
        <f>C6+C8</f>
        <v>939040882</v>
      </c>
      <c r="D5" s="16">
        <f>SUM(D6,D8)</f>
        <v>250272236</v>
      </c>
      <c r="E5" s="17">
        <f>D5/C5</f>
        <v>0.26651899911637711</v>
      </c>
      <c r="F5" s="18">
        <f>F6+F8</f>
        <v>1045028818</v>
      </c>
      <c r="G5" s="18">
        <f t="shared" ref="G5:W5" si="0">G6+G8</f>
        <v>814674582</v>
      </c>
      <c r="H5" s="18">
        <f t="shared" si="0"/>
        <v>481488716</v>
      </c>
      <c r="I5" s="18">
        <f t="shared" si="0"/>
        <v>381875766</v>
      </c>
      <c r="J5" s="18">
        <f t="shared" si="0"/>
        <v>395875755</v>
      </c>
      <c r="K5" s="18">
        <f t="shared" si="0"/>
        <v>409605692</v>
      </c>
      <c r="L5" s="18">
        <f t="shared" si="0"/>
        <v>423531860</v>
      </c>
      <c r="M5" s="18">
        <f t="shared" si="0"/>
        <v>437560871</v>
      </c>
      <c r="N5" s="18">
        <f t="shared" si="0"/>
        <v>451358149</v>
      </c>
      <c r="O5" s="18">
        <f t="shared" si="0"/>
        <v>465234106</v>
      </c>
      <c r="P5" s="18">
        <f t="shared" si="0"/>
        <v>477279409</v>
      </c>
      <c r="Q5" s="18">
        <f t="shared" si="0"/>
        <v>491579101</v>
      </c>
      <c r="R5" s="18">
        <f t="shared" si="0"/>
        <v>506230714</v>
      </c>
      <c r="S5" s="18">
        <f t="shared" si="0"/>
        <v>520933899</v>
      </c>
      <c r="T5" s="18">
        <f t="shared" si="0"/>
        <v>536050786</v>
      </c>
      <c r="U5" s="18">
        <f t="shared" si="0"/>
        <v>551608378</v>
      </c>
      <c r="V5" s="18">
        <f t="shared" si="0"/>
        <v>567611947</v>
      </c>
      <c r="W5" s="18">
        <f t="shared" si="0"/>
        <v>581517807</v>
      </c>
    </row>
    <row r="6" spans="1:23" s="25" customFormat="1" ht="34.9" customHeight="1">
      <c r="A6" s="20" t="s">
        <v>76</v>
      </c>
      <c r="B6" s="21" t="s">
        <v>75</v>
      </c>
      <c r="C6" s="22">
        <v>478798602</v>
      </c>
      <c r="D6" s="22">
        <f>210707970</f>
        <v>210707970</v>
      </c>
      <c r="E6" s="23">
        <f>D6/C6</f>
        <v>0.44007641024816524</v>
      </c>
      <c r="F6" s="24">
        <v>450144770</v>
      </c>
      <c r="G6" s="24">
        <v>421452010</v>
      </c>
      <c r="H6" s="24">
        <v>397032645</v>
      </c>
      <c r="I6" s="24">
        <v>356007168</v>
      </c>
      <c r="J6" s="24">
        <v>369050019</v>
      </c>
      <c r="K6" s="24">
        <v>381841055</v>
      </c>
      <c r="L6" s="24">
        <v>394823225</v>
      </c>
      <c r="M6" s="24">
        <v>407904851</v>
      </c>
      <c r="N6" s="24">
        <v>420753136</v>
      </c>
      <c r="O6" s="24">
        <v>433680338</v>
      </c>
      <c r="P6" s="24">
        <v>444779028</v>
      </c>
      <c r="Q6" s="24">
        <v>458103709</v>
      </c>
      <c r="R6" s="24">
        <v>471751060</v>
      </c>
      <c r="S6" s="24">
        <v>485454335</v>
      </c>
      <c r="T6" s="24">
        <v>499542315</v>
      </c>
      <c r="U6" s="24">
        <v>514041161</v>
      </c>
      <c r="V6" s="24">
        <v>528955281</v>
      </c>
      <c r="W6" s="24">
        <v>541740098</v>
      </c>
    </row>
    <row r="7" spans="1:23" s="25" customFormat="1" ht="34.9" customHeight="1">
      <c r="A7" s="20" t="s">
        <v>77</v>
      </c>
      <c r="B7" s="21" t="s">
        <v>74</v>
      </c>
      <c r="C7" s="22">
        <v>120016322</v>
      </c>
      <c r="D7" s="22">
        <f>36304328</f>
        <v>36304328</v>
      </c>
      <c r="E7" s="23">
        <f>D7/C7</f>
        <v>0.30249492231564967</v>
      </c>
      <c r="F7" s="24">
        <v>97011344</v>
      </c>
      <c r="G7" s="24">
        <v>67763771</v>
      </c>
      <c r="H7" s="24">
        <v>44854121</v>
      </c>
      <c r="I7" s="24">
        <v>1974406</v>
      </c>
      <c r="J7" s="24">
        <v>2091736</v>
      </c>
      <c r="K7" s="24">
        <v>2206202</v>
      </c>
      <c r="L7" s="24">
        <v>2330462</v>
      </c>
      <c r="M7" s="24">
        <v>2475636</v>
      </c>
      <c r="N7" s="24">
        <v>2525255</v>
      </c>
      <c r="O7" s="24">
        <v>2552799</v>
      </c>
      <c r="P7" s="24">
        <v>2544103</v>
      </c>
      <c r="Q7" s="24">
        <v>2525958</v>
      </c>
      <c r="R7" s="24">
        <v>2432987</v>
      </c>
      <c r="S7" s="24">
        <v>2454847</v>
      </c>
      <c r="T7" s="24">
        <v>2464375</v>
      </c>
      <c r="U7" s="24">
        <v>2476152</v>
      </c>
      <c r="V7" s="24">
        <v>2482883</v>
      </c>
      <c r="W7" s="24">
        <v>0</v>
      </c>
    </row>
    <row r="8" spans="1:23" s="25" customFormat="1" ht="34.9" customHeight="1">
      <c r="A8" s="20" t="s">
        <v>78</v>
      </c>
      <c r="B8" s="21" t="s">
        <v>22</v>
      </c>
      <c r="C8" s="22">
        <v>460242280</v>
      </c>
      <c r="D8" s="22">
        <f>39564266</f>
        <v>39564266</v>
      </c>
      <c r="E8" s="23">
        <f>D8/C8</f>
        <v>8.5963997049553986E-2</v>
      </c>
      <c r="F8" s="24">
        <v>594884048</v>
      </c>
      <c r="G8" s="24">
        <v>393222572</v>
      </c>
      <c r="H8" s="24">
        <v>84456071</v>
      </c>
      <c r="I8" s="24">
        <v>25868598</v>
      </c>
      <c r="J8" s="24">
        <v>26825736</v>
      </c>
      <c r="K8" s="24">
        <v>27764637</v>
      </c>
      <c r="L8" s="24">
        <v>28708635</v>
      </c>
      <c r="M8" s="24">
        <v>29656020</v>
      </c>
      <c r="N8" s="24">
        <v>30605013</v>
      </c>
      <c r="O8" s="24">
        <v>31553768</v>
      </c>
      <c r="P8" s="24">
        <v>32500381</v>
      </c>
      <c r="Q8" s="24">
        <v>33475392</v>
      </c>
      <c r="R8" s="24">
        <v>34479654</v>
      </c>
      <c r="S8" s="24">
        <v>35479564</v>
      </c>
      <c r="T8" s="24">
        <v>36508471</v>
      </c>
      <c r="U8" s="24">
        <v>37567217</v>
      </c>
      <c r="V8" s="24">
        <v>38656666</v>
      </c>
      <c r="W8" s="24">
        <v>39777709</v>
      </c>
    </row>
    <row r="9" spans="1:23" s="25" customFormat="1" ht="34.9" customHeight="1">
      <c r="A9" s="20" t="s">
        <v>79</v>
      </c>
      <c r="B9" s="21" t="s">
        <v>74</v>
      </c>
      <c r="C9" s="22">
        <v>418905096</v>
      </c>
      <c r="D9" s="22">
        <f>26922332</f>
        <v>26922332</v>
      </c>
      <c r="E9" s="23">
        <f>D9/C9</f>
        <v>6.4268332510330692E-2</v>
      </c>
      <c r="F9" s="24">
        <v>561968130</v>
      </c>
      <c r="G9" s="24">
        <v>360305549</v>
      </c>
      <c r="H9" s="24">
        <v>51539438</v>
      </c>
      <c r="I9" s="24">
        <v>0</v>
      </c>
      <c r="J9" s="24">
        <v>0</v>
      </c>
      <c r="K9" s="24">
        <v>0</v>
      </c>
      <c r="L9" s="24">
        <v>0</v>
      </c>
      <c r="M9" s="24">
        <v>0</v>
      </c>
      <c r="N9" s="24">
        <v>0</v>
      </c>
      <c r="O9" s="24">
        <v>0</v>
      </c>
      <c r="P9" s="24">
        <v>0</v>
      </c>
      <c r="Q9" s="24">
        <v>0</v>
      </c>
      <c r="R9" s="24">
        <v>0</v>
      </c>
      <c r="S9" s="24">
        <v>0</v>
      </c>
      <c r="T9" s="24">
        <v>0</v>
      </c>
      <c r="U9" s="24">
        <v>0</v>
      </c>
      <c r="V9" s="24">
        <v>0</v>
      </c>
      <c r="W9" s="24">
        <v>0</v>
      </c>
    </row>
    <row r="10" spans="1:23" ht="34.9" customHeight="1">
      <c r="A10" s="26" t="s">
        <v>23</v>
      </c>
      <c r="B10" s="27" t="s">
        <v>24</v>
      </c>
      <c r="C10" s="28">
        <v>10373333</v>
      </c>
      <c r="D10" s="28">
        <f>289075</f>
        <v>289075</v>
      </c>
      <c r="E10" s="29">
        <f t="shared" ref="E10:E39" si="1">D10/C10</f>
        <v>2.7867128144830597E-2</v>
      </c>
      <c r="F10" s="30">
        <v>3000000</v>
      </c>
      <c r="G10" s="30">
        <v>3000000</v>
      </c>
      <c r="H10" s="30">
        <v>3000000</v>
      </c>
      <c r="I10" s="30">
        <v>0</v>
      </c>
      <c r="J10" s="30">
        <v>0</v>
      </c>
      <c r="K10" s="30">
        <v>0</v>
      </c>
      <c r="L10" s="30">
        <v>0</v>
      </c>
      <c r="M10" s="30">
        <v>0</v>
      </c>
      <c r="N10" s="30">
        <v>0</v>
      </c>
      <c r="O10" s="30">
        <v>0</v>
      </c>
      <c r="P10" s="30">
        <v>0</v>
      </c>
      <c r="Q10" s="30">
        <v>0</v>
      </c>
      <c r="R10" s="30">
        <v>0</v>
      </c>
      <c r="S10" s="30">
        <v>0</v>
      </c>
      <c r="T10" s="30">
        <v>0</v>
      </c>
      <c r="U10" s="30">
        <v>0</v>
      </c>
      <c r="V10" s="30">
        <v>0</v>
      </c>
      <c r="W10" s="30">
        <v>0</v>
      </c>
    </row>
    <row r="11" spans="1:23" ht="36" customHeight="1">
      <c r="A11" s="31" t="s">
        <v>25</v>
      </c>
      <c r="B11" s="32" t="s">
        <v>26</v>
      </c>
      <c r="C11" s="33">
        <v>430838047</v>
      </c>
      <c r="D11" s="33">
        <f>171683301</f>
        <v>171683301</v>
      </c>
      <c r="E11" s="34">
        <f t="shared" si="1"/>
        <v>0.3984868611197655</v>
      </c>
      <c r="F11" s="35">
        <v>351094002</v>
      </c>
      <c r="G11" s="35">
        <v>316404072</v>
      </c>
      <c r="H11" s="35">
        <v>323655559</v>
      </c>
      <c r="I11" s="35">
        <v>291859709</v>
      </c>
      <c r="J11" s="35">
        <v>299027086</v>
      </c>
      <c r="K11" s="35">
        <v>306078571</v>
      </c>
      <c r="L11" s="35">
        <v>313301236</v>
      </c>
      <c r="M11" s="35">
        <v>320699273</v>
      </c>
      <c r="N11" s="35">
        <v>328276636</v>
      </c>
      <c r="O11" s="35">
        <v>336037886</v>
      </c>
      <c r="P11" s="35">
        <v>343652748</v>
      </c>
      <c r="Q11" s="35">
        <v>351134047</v>
      </c>
      <c r="R11" s="35">
        <v>358225331</v>
      </c>
      <c r="S11" s="35">
        <v>366464514</v>
      </c>
      <c r="T11" s="35">
        <v>374893198</v>
      </c>
      <c r="U11" s="35">
        <v>383140848</v>
      </c>
      <c r="V11" s="35">
        <v>391569947</v>
      </c>
      <c r="W11" s="35">
        <v>400184486</v>
      </c>
    </row>
    <row r="12" spans="1:23" ht="34.9" customHeight="1">
      <c r="A12" s="26" t="s">
        <v>27</v>
      </c>
      <c r="B12" s="27" t="s">
        <v>28</v>
      </c>
      <c r="C12" s="28">
        <v>87649133</v>
      </c>
      <c r="D12" s="28">
        <f>42326270</f>
        <v>42326270</v>
      </c>
      <c r="E12" s="29">
        <f t="shared" si="1"/>
        <v>0.48290574648353907</v>
      </c>
      <c r="F12" s="30">
        <v>87735241</v>
      </c>
      <c r="G12" s="30">
        <v>88612594</v>
      </c>
      <c r="H12" s="30">
        <v>89498720</v>
      </c>
      <c r="I12" s="30">
        <v>90393707</v>
      </c>
      <c r="J12" s="30">
        <v>91297644</v>
      </c>
      <c r="K12" s="30">
        <v>92210620</v>
      </c>
      <c r="L12" s="30">
        <v>93132727</v>
      </c>
      <c r="M12" s="30">
        <v>94064054</v>
      </c>
      <c r="N12" s="30">
        <v>95004694</v>
      </c>
      <c r="O12" s="30">
        <v>95954741</v>
      </c>
      <c r="P12" s="30">
        <v>96914289</v>
      </c>
      <c r="Q12" s="30">
        <v>97883432</v>
      </c>
      <c r="R12" s="30">
        <v>98862266</v>
      </c>
      <c r="S12" s="30">
        <v>99850889</v>
      </c>
      <c r="T12" s="30">
        <v>100849398</v>
      </c>
      <c r="U12" s="30">
        <v>101857891</v>
      </c>
      <c r="V12" s="30">
        <v>102876470</v>
      </c>
      <c r="W12" s="30">
        <v>103905235</v>
      </c>
    </row>
    <row r="13" spans="1:23" ht="34.9" customHeight="1">
      <c r="A13" s="26" t="s">
        <v>29</v>
      </c>
      <c r="B13" s="27" t="s">
        <v>30</v>
      </c>
      <c r="C13" s="28">
        <v>40316733</v>
      </c>
      <c r="D13" s="28">
        <v>19008708</v>
      </c>
      <c r="E13" s="29">
        <f t="shared" si="1"/>
        <v>0.47148433381246441</v>
      </c>
      <c r="F13" s="30">
        <v>41371160</v>
      </c>
      <c r="G13" s="30">
        <v>41784872</v>
      </c>
      <c r="H13" s="30">
        <v>42202721</v>
      </c>
      <c r="I13" s="30">
        <v>42624748</v>
      </c>
      <c r="J13" s="30">
        <v>43050995</v>
      </c>
      <c r="K13" s="30">
        <v>43481505</v>
      </c>
      <c r="L13" s="30">
        <v>43916320</v>
      </c>
      <c r="M13" s="30">
        <v>44355484</v>
      </c>
      <c r="N13" s="30">
        <v>44799038</v>
      </c>
      <c r="O13" s="30">
        <v>45247029</v>
      </c>
      <c r="P13" s="30">
        <v>45699499</v>
      </c>
      <c r="Q13" s="30">
        <v>46156494</v>
      </c>
      <c r="R13" s="30">
        <v>46618059</v>
      </c>
      <c r="S13" s="30">
        <v>47084240</v>
      </c>
      <c r="T13" s="30">
        <v>47555082</v>
      </c>
      <c r="U13" s="30">
        <v>48030633</v>
      </c>
      <c r="V13" s="30">
        <v>48510939</v>
      </c>
      <c r="W13" s="30">
        <v>48996048</v>
      </c>
    </row>
    <row r="14" spans="1:23" ht="34.9" customHeight="1">
      <c r="A14" s="26" t="s">
        <v>31</v>
      </c>
      <c r="B14" s="27" t="s">
        <v>32</v>
      </c>
      <c r="C14" s="28">
        <v>2189233</v>
      </c>
      <c r="D14" s="28">
        <v>0</v>
      </c>
      <c r="E14" s="29">
        <f t="shared" si="1"/>
        <v>0</v>
      </c>
      <c r="F14" s="30">
        <v>5735929</v>
      </c>
      <c r="G14" s="30">
        <v>5314161</v>
      </c>
      <c r="H14" s="30">
        <v>5041751</v>
      </c>
      <c r="I14" s="30">
        <v>4853906</v>
      </c>
      <c r="J14" s="30">
        <v>4530696</v>
      </c>
      <c r="K14" s="30">
        <v>4213767</v>
      </c>
      <c r="L14" s="30">
        <v>4008096</v>
      </c>
      <c r="M14" s="30">
        <v>3832791</v>
      </c>
      <c r="N14" s="30">
        <v>3503764</v>
      </c>
      <c r="O14" s="30">
        <v>3282567</v>
      </c>
      <c r="P14" s="30">
        <v>1354225</v>
      </c>
      <c r="Q14" s="30">
        <v>962658</v>
      </c>
      <c r="R14" s="30">
        <v>0</v>
      </c>
      <c r="S14" s="30">
        <v>0</v>
      </c>
      <c r="T14" s="30">
        <v>0</v>
      </c>
      <c r="U14" s="30">
        <v>0</v>
      </c>
      <c r="V14" s="30">
        <v>0</v>
      </c>
      <c r="W14" s="30">
        <v>0</v>
      </c>
    </row>
    <row r="15" spans="1:23" ht="34.9" customHeight="1">
      <c r="A15" s="26" t="s">
        <v>33</v>
      </c>
      <c r="B15" s="27" t="s">
        <v>34</v>
      </c>
      <c r="C15" s="28">
        <v>179694451</v>
      </c>
      <c r="D15" s="28">
        <f>55122597</f>
        <v>55122597</v>
      </c>
      <c r="E15" s="29">
        <f t="shared" si="1"/>
        <v>0.3067573689295503</v>
      </c>
      <c r="F15" s="30">
        <v>158406662</v>
      </c>
      <c r="G15" s="30">
        <v>126644334</v>
      </c>
      <c r="H15" s="30">
        <v>50788897</v>
      </c>
      <c r="I15" s="30">
        <v>4853906</v>
      </c>
      <c r="J15" s="30">
        <v>4530696</v>
      </c>
      <c r="K15" s="30">
        <v>4213767</v>
      </c>
      <c r="L15" s="30">
        <v>4008096</v>
      </c>
      <c r="M15" s="30">
        <v>3832791</v>
      </c>
      <c r="N15" s="30">
        <v>3503764</v>
      </c>
      <c r="O15" s="30">
        <v>3282567</v>
      </c>
      <c r="P15" s="30">
        <v>1354225</v>
      </c>
      <c r="Q15" s="30">
        <v>962658</v>
      </c>
      <c r="R15" s="30">
        <v>0</v>
      </c>
      <c r="S15" s="30">
        <v>0</v>
      </c>
      <c r="T15" s="30">
        <v>0</v>
      </c>
      <c r="U15" s="30">
        <v>0</v>
      </c>
      <c r="V15" s="30">
        <v>0</v>
      </c>
      <c r="W15" s="30">
        <v>0</v>
      </c>
    </row>
    <row r="16" spans="1:23" ht="34.9" customHeight="1">
      <c r="A16" s="26" t="s">
        <v>80</v>
      </c>
      <c r="B16" s="27" t="s">
        <v>81</v>
      </c>
      <c r="C16" s="28">
        <v>125575545</v>
      </c>
      <c r="D16" s="28">
        <f>31233198</f>
        <v>31233198</v>
      </c>
      <c r="E16" s="29">
        <f t="shared" ref="E16" si="2">D16/C16</f>
        <v>0.24872038580441758</v>
      </c>
      <c r="F16" s="30">
        <v>101692013</v>
      </c>
      <c r="G16" s="30">
        <v>70617182</v>
      </c>
      <c r="H16" s="30">
        <v>45609753</v>
      </c>
      <c r="I16" s="30">
        <v>0</v>
      </c>
      <c r="J16" s="30">
        <v>0</v>
      </c>
      <c r="K16" s="30">
        <v>0</v>
      </c>
      <c r="L16" s="30">
        <v>0</v>
      </c>
      <c r="M16" s="30">
        <v>0</v>
      </c>
      <c r="N16" s="30">
        <v>0</v>
      </c>
      <c r="O16" s="30">
        <v>0</v>
      </c>
      <c r="P16" s="30">
        <v>0</v>
      </c>
      <c r="Q16" s="30">
        <v>0</v>
      </c>
      <c r="R16" s="30">
        <v>0</v>
      </c>
      <c r="S16" s="30">
        <v>0</v>
      </c>
      <c r="T16" s="30">
        <v>0</v>
      </c>
      <c r="U16" s="30">
        <v>0</v>
      </c>
      <c r="V16" s="30">
        <v>0</v>
      </c>
      <c r="W16" s="30">
        <v>0</v>
      </c>
    </row>
    <row r="17" spans="1:23" ht="34.9" customHeight="1">
      <c r="A17" s="31" t="s">
        <v>35</v>
      </c>
      <c r="B17" s="36" t="s">
        <v>36</v>
      </c>
      <c r="C17" s="33">
        <f>C5-C11</f>
        <v>508202835</v>
      </c>
      <c r="D17" s="33">
        <f>D5-D11</f>
        <v>78588935</v>
      </c>
      <c r="E17" s="34">
        <f t="shared" si="1"/>
        <v>0.15464088270975504</v>
      </c>
      <c r="F17" s="35">
        <f t="shared" ref="F17:W17" si="3">F5-F11</f>
        <v>693934816</v>
      </c>
      <c r="G17" s="35">
        <f t="shared" si="3"/>
        <v>498270510</v>
      </c>
      <c r="H17" s="35">
        <f t="shared" si="3"/>
        <v>157833157</v>
      </c>
      <c r="I17" s="35">
        <f t="shared" si="3"/>
        <v>90016057</v>
      </c>
      <c r="J17" s="35">
        <f t="shared" si="3"/>
        <v>96848669</v>
      </c>
      <c r="K17" s="35">
        <f t="shared" si="3"/>
        <v>103527121</v>
      </c>
      <c r="L17" s="35">
        <f t="shared" si="3"/>
        <v>110230624</v>
      </c>
      <c r="M17" s="35">
        <f t="shared" si="3"/>
        <v>116861598</v>
      </c>
      <c r="N17" s="35">
        <f t="shared" si="3"/>
        <v>123081513</v>
      </c>
      <c r="O17" s="35">
        <f t="shared" si="3"/>
        <v>129196220</v>
      </c>
      <c r="P17" s="35">
        <f t="shared" si="3"/>
        <v>133626661</v>
      </c>
      <c r="Q17" s="35">
        <f t="shared" si="3"/>
        <v>140445054</v>
      </c>
      <c r="R17" s="35">
        <f t="shared" si="3"/>
        <v>148005383</v>
      </c>
      <c r="S17" s="35">
        <f t="shared" si="3"/>
        <v>154469385</v>
      </c>
      <c r="T17" s="35">
        <f t="shared" si="3"/>
        <v>161157588</v>
      </c>
      <c r="U17" s="35">
        <f t="shared" si="3"/>
        <v>168467530</v>
      </c>
      <c r="V17" s="35">
        <f t="shared" si="3"/>
        <v>176042000</v>
      </c>
      <c r="W17" s="35">
        <f t="shared" si="3"/>
        <v>181333321</v>
      </c>
    </row>
    <row r="18" spans="1:23" ht="51">
      <c r="A18" s="31" t="s">
        <v>37</v>
      </c>
      <c r="B18" s="36" t="s">
        <v>82</v>
      </c>
      <c r="C18" s="33">
        <v>0</v>
      </c>
      <c r="D18" s="33">
        <f>D19</f>
        <v>0</v>
      </c>
      <c r="E18" s="34">
        <v>0</v>
      </c>
      <c r="F18" s="35">
        <v>0</v>
      </c>
      <c r="G18" s="35">
        <v>0</v>
      </c>
      <c r="H18" s="35">
        <v>0</v>
      </c>
      <c r="I18" s="35">
        <v>0</v>
      </c>
      <c r="J18" s="35">
        <v>0</v>
      </c>
      <c r="K18" s="35">
        <v>0</v>
      </c>
      <c r="L18" s="35">
        <v>0</v>
      </c>
      <c r="M18" s="35">
        <v>0</v>
      </c>
      <c r="N18" s="35">
        <v>0</v>
      </c>
      <c r="O18" s="35">
        <v>0</v>
      </c>
      <c r="P18" s="35">
        <v>0</v>
      </c>
      <c r="Q18" s="35">
        <v>0</v>
      </c>
      <c r="R18" s="37">
        <v>0</v>
      </c>
      <c r="S18" s="37">
        <v>0</v>
      </c>
      <c r="T18" s="37">
        <v>0</v>
      </c>
      <c r="U18" s="37">
        <v>0</v>
      </c>
      <c r="V18" s="37">
        <v>0</v>
      </c>
      <c r="W18" s="37">
        <v>0</v>
      </c>
    </row>
    <row r="19" spans="1:23" ht="36" customHeight="1">
      <c r="A19" s="26" t="s">
        <v>38</v>
      </c>
      <c r="B19" s="27" t="s">
        <v>83</v>
      </c>
      <c r="C19" s="28">
        <v>0</v>
      </c>
      <c r="D19" s="28">
        <v>0</v>
      </c>
      <c r="E19" s="29">
        <v>0</v>
      </c>
      <c r="F19" s="30">
        <v>0</v>
      </c>
      <c r="G19" s="30">
        <v>0</v>
      </c>
      <c r="H19" s="30">
        <v>0</v>
      </c>
      <c r="I19" s="30">
        <v>0</v>
      </c>
      <c r="J19" s="30">
        <v>0</v>
      </c>
      <c r="K19" s="30">
        <v>0</v>
      </c>
      <c r="L19" s="30">
        <v>0</v>
      </c>
      <c r="M19" s="30">
        <v>0</v>
      </c>
      <c r="N19" s="30">
        <v>0</v>
      </c>
      <c r="O19" s="30">
        <v>0</v>
      </c>
      <c r="P19" s="30">
        <v>0</v>
      </c>
      <c r="Q19" s="30">
        <v>0</v>
      </c>
      <c r="R19" s="38">
        <v>0</v>
      </c>
      <c r="S19" s="38">
        <v>0</v>
      </c>
      <c r="T19" s="38">
        <v>0</v>
      </c>
      <c r="U19" s="38">
        <v>0</v>
      </c>
      <c r="V19" s="38">
        <v>0</v>
      </c>
      <c r="W19" s="38">
        <v>0</v>
      </c>
    </row>
    <row r="20" spans="1:23" ht="34.9" customHeight="1">
      <c r="A20" s="31" t="s">
        <v>39</v>
      </c>
      <c r="B20" s="36" t="s">
        <v>40</v>
      </c>
      <c r="C20" s="33">
        <v>2818560</v>
      </c>
      <c r="D20" s="33">
        <v>26725036</v>
      </c>
      <c r="E20" s="34">
        <f>D20/C20</f>
        <v>9.4818048932788379</v>
      </c>
      <c r="F20" s="35">
        <v>0</v>
      </c>
      <c r="G20" s="35">
        <v>0</v>
      </c>
      <c r="H20" s="35">
        <v>0</v>
      </c>
      <c r="I20" s="35">
        <v>0</v>
      </c>
      <c r="J20" s="35">
        <v>0</v>
      </c>
      <c r="K20" s="35">
        <v>0</v>
      </c>
      <c r="L20" s="35">
        <v>0</v>
      </c>
      <c r="M20" s="35">
        <v>0</v>
      </c>
      <c r="N20" s="35">
        <v>0</v>
      </c>
      <c r="O20" s="35">
        <v>0</v>
      </c>
      <c r="P20" s="35">
        <v>0</v>
      </c>
      <c r="Q20" s="35">
        <v>0</v>
      </c>
      <c r="R20" s="37">
        <v>0</v>
      </c>
      <c r="S20" s="37">
        <v>0</v>
      </c>
      <c r="T20" s="37">
        <v>0</v>
      </c>
      <c r="U20" s="37">
        <v>0</v>
      </c>
      <c r="V20" s="37">
        <v>0</v>
      </c>
      <c r="W20" s="37">
        <v>0</v>
      </c>
    </row>
    <row r="21" spans="1:23" ht="36" customHeight="1">
      <c r="A21" s="26" t="s">
        <v>84</v>
      </c>
      <c r="B21" s="27" t="s">
        <v>83</v>
      </c>
      <c r="C21" s="28">
        <v>0</v>
      </c>
      <c r="D21" s="28">
        <v>0</v>
      </c>
      <c r="E21" s="29">
        <v>0</v>
      </c>
      <c r="F21" s="30">
        <v>0</v>
      </c>
      <c r="G21" s="30">
        <v>0</v>
      </c>
      <c r="H21" s="30">
        <v>0</v>
      </c>
      <c r="I21" s="30">
        <v>0</v>
      </c>
      <c r="J21" s="30">
        <v>0</v>
      </c>
      <c r="K21" s="30">
        <v>0</v>
      </c>
      <c r="L21" s="30">
        <v>0</v>
      </c>
      <c r="M21" s="30">
        <v>0</v>
      </c>
      <c r="N21" s="30">
        <v>0</v>
      </c>
      <c r="O21" s="30">
        <v>0</v>
      </c>
      <c r="P21" s="30">
        <v>0</v>
      </c>
      <c r="Q21" s="30">
        <v>0</v>
      </c>
      <c r="R21" s="38">
        <v>0</v>
      </c>
      <c r="S21" s="38">
        <v>0</v>
      </c>
      <c r="T21" s="38">
        <v>0</v>
      </c>
      <c r="U21" s="38">
        <v>0</v>
      </c>
      <c r="V21" s="38">
        <v>0</v>
      </c>
      <c r="W21" s="38">
        <v>0</v>
      </c>
    </row>
    <row r="22" spans="1:23" ht="34.9" customHeight="1">
      <c r="A22" s="31" t="s">
        <v>41</v>
      </c>
      <c r="B22" s="36" t="s">
        <v>42</v>
      </c>
      <c r="C22" s="33">
        <f>C17+C18+C20</f>
        <v>511021395</v>
      </c>
      <c r="D22" s="33">
        <f>D17+D18+D20</f>
        <v>105313971</v>
      </c>
      <c r="E22" s="34">
        <f t="shared" si="1"/>
        <v>0.20608524815286844</v>
      </c>
      <c r="F22" s="35">
        <f>F17+F18+F20</f>
        <v>693934816</v>
      </c>
      <c r="G22" s="35">
        <f t="shared" ref="G22:W22" si="4">G17+G18+G20</f>
        <v>498270510</v>
      </c>
      <c r="H22" s="35">
        <f t="shared" si="4"/>
        <v>157833157</v>
      </c>
      <c r="I22" s="35">
        <f t="shared" si="4"/>
        <v>90016057</v>
      </c>
      <c r="J22" s="35">
        <f t="shared" si="4"/>
        <v>96848669</v>
      </c>
      <c r="K22" s="35">
        <f t="shared" si="4"/>
        <v>103527121</v>
      </c>
      <c r="L22" s="35">
        <f t="shared" si="4"/>
        <v>110230624</v>
      </c>
      <c r="M22" s="35">
        <f t="shared" si="4"/>
        <v>116861598</v>
      </c>
      <c r="N22" s="35">
        <f t="shared" si="4"/>
        <v>123081513</v>
      </c>
      <c r="O22" s="35">
        <f t="shared" si="4"/>
        <v>129196220</v>
      </c>
      <c r="P22" s="35">
        <f t="shared" si="4"/>
        <v>133626661</v>
      </c>
      <c r="Q22" s="35">
        <f t="shared" si="4"/>
        <v>140445054</v>
      </c>
      <c r="R22" s="35">
        <f t="shared" si="4"/>
        <v>148005383</v>
      </c>
      <c r="S22" s="35">
        <f t="shared" si="4"/>
        <v>154469385</v>
      </c>
      <c r="T22" s="35">
        <f t="shared" si="4"/>
        <v>161157588</v>
      </c>
      <c r="U22" s="35">
        <f t="shared" si="4"/>
        <v>168467530</v>
      </c>
      <c r="V22" s="35">
        <f t="shared" si="4"/>
        <v>176042000</v>
      </c>
      <c r="W22" s="35">
        <f t="shared" si="4"/>
        <v>181333321</v>
      </c>
    </row>
    <row r="23" spans="1:23" ht="34.9" customHeight="1">
      <c r="A23" s="31" t="s">
        <v>43</v>
      </c>
      <c r="B23" s="36" t="s">
        <v>44</v>
      </c>
      <c r="C23" s="33">
        <f>C24+C25</f>
        <v>21995254</v>
      </c>
      <c r="D23" s="33">
        <f>D24+D25</f>
        <v>11378210</v>
      </c>
      <c r="E23" s="34">
        <f t="shared" si="1"/>
        <v>0.51730295999309672</v>
      </c>
      <c r="F23" s="35">
        <f>F24+F25</f>
        <v>32013535</v>
      </c>
      <c r="G23" s="35">
        <f t="shared" ref="G23:W23" si="5">G24+G25</f>
        <v>36427070</v>
      </c>
      <c r="H23" s="35">
        <f t="shared" si="5"/>
        <v>36195563</v>
      </c>
      <c r="I23" s="35">
        <f t="shared" si="5"/>
        <v>35106295</v>
      </c>
      <c r="J23" s="35">
        <f t="shared" si="5"/>
        <v>34017027</v>
      </c>
      <c r="K23" s="35">
        <f t="shared" si="5"/>
        <v>32927759</v>
      </c>
      <c r="L23" s="35">
        <f t="shared" si="5"/>
        <v>31838491</v>
      </c>
      <c r="M23" s="35">
        <f t="shared" si="5"/>
        <v>30749223</v>
      </c>
      <c r="N23" s="35">
        <f t="shared" si="5"/>
        <v>28835278</v>
      </c>
      <c r="O23" s="35">
        <f t="shared" si="5"/>
        <v>26951797</v>
      </c>
      <c r="P23" s="35">
        <f t="shared" si="5"/>
        <v>20614250</v>
      </c>
      <c r="Q23" s="35">
        <f t="shared" si="5"/>
        <v>19123028</v>
      </c>
      <c r="R23" s="35">
        <f t="shared" si="5"/>
        <v>16713364</v>
      </c>
      <c r="S23" s="35">
        <f t="shared" si="5"/>
        <v>13452023</v>
      </c>
      <c r="T23" s="35">
        <f t="shared" si="5"/>
        <v>10900721</v>
      </c>
      <c r="U23" s="35">
        <f t="shared" si="5"/>
        <v>3873213</v>
      </c>
      <c r="V23" s="35">
        <f t="shared" si="5"/>
        <v>521147</v>
      </c>
      <c r="W23" s="35">
        <f t="shared" si="5"/>
        <v>0</v>
      </c>
    </row>
    <row r="24" spans="1:23" ht="34.9" customHeight="1">
      <c r="A24" s="26" t="s">
        <v>45</v>
      </c>
      <c r="B24" s="27" t="s">
        <v>46</v>
      </c>
      <c r="C24" s="28">
        <v>13954800</v>
      </c>
      <c r="D24" s="28">
        <v>6977400</v>
      </c>
      <c r="E24" s="29">
        <f t="shared" si="1"/>
        <v>0.5</v>
      </c>
      <c r="F24" s="30">
        <v>20521000</v>
      </c>
      <c r="G24" s="30">
        <v>23707257</v>
      </c>
      <c r="H24" s="30">
        <v>24205955</v>
      </c>
      <c r="I24" s="30">
        <v>24205955</v>
      </c>
      <c r="J24" s="30">
        <v>24205955</v>
      </c>
      <c r="K24" s="30">
        <v>24205955</v>
      </c>
      <c r="L24" s="30">
        <v>24205955</v>
      </c>
      <c r="M24" s="30">
        <v>24205955</v>
      </c>
      <c r="N24" s="30">
        <v>23381278</v>
      </c>
      <c r="O24" s="30">
        <v>22549955</v>
      </c>
      <c r="P24" s="30">
        <v>17227155</v>
      </c>
      <c r="Q24" s="30">
        <v>16511155</v>
      </c>
      <c r="R24" s="38">
        <v>14844493</v>
      </c>
      <c r="S24" s="38">
        <v>12251155</v>
      </c>
      <c r="T24" s="38">
        <v>10251155</v>
      </c>
      <c r="U24" s="38">
        <v>3684949</v>
      </c>
      <c r="V24" s="38">
        <v>498705</v>
      </c>
      <c r="W24" s="38">
        <v>0</v>
      </c>
    </row>
    <row r="25" spans="1:23" ht="34.9" customHeight="1">
      <c r="A25" s="26" t="s">
        <v>47</v>
      </c>
      <c r="B25" s="27" t="s">
        <v>48</v>
      </c>
      <c r="C25" s="28">
        <v>8040454</v>
      </c>
      <c r="D25" s="28">
        <f>4400810</f>
        <v>4400810</v>
      </c>
      <c r="E25" s="29">
        <f t="shared" si="1"/>
        <v>0.54733352121658807</v>
      </c>
      <c r="F25" s="30">
        <v>11492535</v>
      </c>
      <c r="G25" s="30">
        <v>12719813</v>
      </c>
      <c r="H25" s="30">
        <v>11989608</v>
      </c>
      <c r="I25" s="30">
        <v>10900340</v>
      </c>
      <c r="J25" s="30">
        <v>9811072</v>
      </c>
      <c r="K25" s="30">
        <v>8721804</v>
      </c>
      <c r="L25" s="30">
        <v>7632536</v>
      </c>
      <c r="M25" s="30">
        <v>6543268</v>
      </c>
      <c r="N25" s="30">
        <v>5454000</v>
      </c>
      <c r="O25" s="30">
        <v>4401842</v>
      </c>
      <c r="P25" s="30">
        <v>3387095</v>
      </c>
      <c r="Q25" s="30">
        <v>2611873</v>
      </c>
      <c r="R25" s="38">
        <v>1868871</v>
      </c>
      <c r="S25" s="38">
        <v>1200868</v>
      </c>
      <c r="T25" s="38">
        <v>649566</v>
      </c>
      <c r="U25" s="38">
        <v>188264</v>
      </c>
      <c r="V25" s="38">
        <v>22442</v>
      </c>
      <c r="W25" s="38">
        <v>0</v>
      </c>
    </row>
    <row r="26" spans="1:23" ht="34.9" customHeight="1">
      <c r="A26" s="31" t="s">
        <v>49</v>
      </c>
      <c r="B26" s="36" t="s">
        <v>50</v>
      </c>
      <c r="C26" s="33">
        <v>0</v>
      </c>
      <c r="D26" s="33">
        <v>0</v>
      </c>
      <c r="E26" s="34">
        <v>0</v>
      </c>
      <c r="F26" s="35">
        <v>0</v>
      </c>
      <c r="G26" s="35">
        <v>0</v>
      </c>
      <c r="H26" s="35">
        <v>0</v>
      </c>
      <c r="I26" s="35">
        <v>0</v>
      </c>
      <c r="J26" s="35">
        <v>0</v>
      </c>
      <c r="K26" s="35">
        <v>0</v>
      </c>
      <c r="L26" s="35">
        <v>0</v>
      </c>
      <c r="M26" s="35">
        <v>0</v>
      </c>
      <c r="N26" s="35">
        <v>0</v>
      </c>
      <c r="O26" s="35">
        <v>0</v>
      </c>
      <c r="P26" s="35">
        <v>0</v>
      </c>
      <c r="Q26" s="35">
        <v>0</v>
      </c>
      <c r="R26" s="37">
        <v>0</v>
      </c>
      <c r="S26" s="37">
        <v>0</v>
      </c>
      <c r="T26" s="37">
        <v>0</v>
      </c>
      <c r="U26" s="37">
        <v>0</v>
      </c>
      <c r="V26" s="37">
        <v>0</v>
      </c>
      <c r="W26" s="37">
        <v>0</v>
      </c>
    </row>
    <row r="27" spans="1:23" ht="34.9" customHeight="1">
      <c r="A27" s="31" t="s">
        <v>51</v>
      </c>
      <c r="B27" s="36" t="s">
        <v>52</v>
      </c>
      <c r="C27" s="33">
        <f>C22-C23-C26</f>
        <v>489026141</v>
      </c>
      <c r="D27" s="33">
        <f>D22-D23-D26</f>
        <v>93935761</v>
      </c>
      <c r="E27" s="34">
        <f t="shared" si="1"/>
        <v>0.19208740213337594</v>
      </c>
      <c r="F27" s="35">
        <f>F22-F23-F26</f>
        <v>661921281</v>
      </c>
      <c r="G27" s="35">
        <f t="shared" ref="G27:W27" si="6">G22-G23-G26</f>
        <v>461843440</v>
      </c>
      <c r="H27" s="35">
        <f t="shared" si="6"/>
        <v>121637594</v>
      </c>
      <c r="I27" s="35">
        <f t="shared" si="6"/>
        <v>54909762</v>
      </c>
      <c r="J27" s="35">
        <f t="shared" si="6"/>
        <v>62831642</v>
      </c>
      <c r="K27" s="35">
        <f t="shared" si="6"/>
        <v>70599362</v>
      </c>
      <c r="L27" s="35">
        <f t="shared" si="6"/>
        <v>78392133</v>
      </c>
      <c r="M27" s="35">
        <f t="shared" si="6"/>
        <v>86112375</v>
      </c>
      <c r="N27" s="35">
        <f t="shared" si="6"/>
        <v>94246235</v>
      </c>
      <c r="O27" s="35">
        <f t="shared" si="6"/>
        <v>102244423</v>
      </c>
      <c r="P27" s="35">
        <f t="shared" si="6"/>
        <v>113012411</v>
      </c>
      <c r="Q27" s="35">
        <f t="shared" si="6"/>
        <v>121322026</v>
      </c>
      <c r="R27" s="35">
        <f t="shared" si="6"/>
        <v>131292019</v>
      </c>
      <c r="S27" s="35">
        <f t="shared" si="6"/>
        <v>141017362</v>
      </c>
      <c r="T27" s="35">
        <f t="shared" si="6"/>
        <v>150256867</v>
      </c>
      <c r="U27" s="35">
        <f t="shared" si="6"/>
        <v>164594317</v>
      </c>
      <c r="V27" s="35">
        <f t="shared" si="6"/>
        <v>175520853</v>
      </c>
      <c r="W27" s="35">
        <f t="shared" si="6"/>
        <v>181333321</v>
      </c>
    </row>
    <row r="28" spans="1:23" s="25" customFormat="1" ht="34.9" customHeight="1">
      <c r="A28" s="39" t="s">
        <v>53</v>
      </c>
      <c r="B28" s="40" t="s">
        <v>54</v>
      </c>
      <c r="C28" s="41">
        <v>587519141</v>
      </c>
      <c r="D28" s="41">
        <f>48386220</f>
        <v>48386220</v>
      </c>
      <c r="E28" s="23">
        <f t="shared" si="1"/>
        <v>8.2356840183356678E-2</v>
      </c>
      <c r="F28" s="42">
        <v>709715130</v>
      </c>
      <c r="G28" s="42">
        <v>469323917</v>
      </c>
      <c r="H28" s="42">
        <v>121637594</v>
      </c>
      <c r="I28" s="42">
        <v>54909762</v>
      </c>
      <c r="J28" s="42">
        <v>62831642</v>
      </c>
      <c r="K28" s="42">
        <v>70599362</v>
      </c>
      <c r="L28" s="42">
        <v>78392133</v>
      </c>
      <c r="M28" s="42">
        <v>86112375</v>
      </c>
      <c r="N28" s="42">
        <v>94246235</v>
      </c>
      <c r="O28" s="42">
        <v>102244423</v>
      </c>
      <c r="P28" s="42">
        <v>113012411</v>
      </c>
      <c r="Q28" s="42">
        <v>121322026</v>
      </c>
      <c r="R28" s="43">
        <v>131292019</v>
      </c>
      <c r="S28" s="43">
        <v>141017362</v>
      </c>
      <c r="T28" s="43">
        <v>150256867</v>
      </c>
      <c r="U28" s="43">
        <v>164594317</v>
      </c>
      <c r="V28" s="43">
        <v>175520853</v>
      </c>
      <c r="W28" s="43">
        <v>181333321</v>
      </c>
    </row>
    <row r="29" spans="1:23" ht="34.9" customHeight="1">
      <c r="A29" s="26" t="s">
        <v>55</v>
      </c>
      <c r="B29" s="27" t="s">
        <v>56</v>
      </c>
      <c r="C29" s="28">
        <v>553454475</v>
      </c>
      <c r="D29" s="28">
        <f>47386266</f>
        <v>47386266</v>
      </c>
      <c r="E29" s="34">
        <f t="shared" si="1"/>
        <v>8.5619085472206188E-2</v>
      </c>
      <c r="F29" s="30">
        <v>697003087</v>
      </c>
      <c r="G29" s="30">
        <v>454910147</v>
      </c>
      <c r="H29" s="30">
        <v>60908911</v>
      </c>
      <c r="I29" s="30">
        <v>0</v>
      </c>
      <c r="J29" s="30">
        <v>0</v>
      </c>
      <c r="K29" s="30">
        <v>0</v>
      </c>
      <c r="L29" s="30">
        <v>0</v>
      </c>
      <c r="M29" s="30">
        <v>0</v>
      </c>
      <c r="N29" s="30">
        <v>0</v>
      </c>
      <c r="O29" s="30">
        <v>0</v>
      </c>
      <c r="P29" s="30">
        <v>0</v>
      </c>
      <c r="Q29" s="30">
        <v>0</v>
      </c>
      <c r="R29" s="38">
        <v>0</v>
      </c>
      <c r="S29" s="38">
        <v>0</v>
      </c>
      <c r="T29" s="38">
        <v>0</v>
      </c>
      <c r="U29" s="38">
        <v>0</v>
      </c>
      <c r="V29" s="38">
        <v>0</v>
      </c>
      <c r="W29" s="38">
        <v>0</v>
      </c>
    </row>
    <row r="30" spans="1:23" ht="34.9" customHeight="1">
      <c r="A30" s="26" t="s">
        <v>85</v>
      </c>
      <c r="B30" s="27" t="s">
        <v>81</v>
      </c>
      <c r="C30" s="28">
        <v>517897799</v>
      </c>
      <c r="D30" s="28">
        <f>35955449</f>
        <v>35955449</v>
      </c>
      <c r="E30" s="29">
        <f t="shared" si="1"/>
        <v>6.9425761355668553E-2</v>
      </c>
      <c r="F30" s="30">
        <v>671335821</v>
      </c>
      <c r="G30" s="30">
        <v>434866776</v>
      </c>
      <c r="H30" s="30">
        <v>52865930</v>
      </c>
      <c r="I30" s="30">
        <v>0</v>
      </c>
      <c r="J30" s="30">
        <v>0</v>
      </c>
      <c r="K30" s="30">
        <v>0</v>
      </c>
      <c r="L30" s="30">
        <v>0</v>
      </c>
      <c r="M30" s="30">
        <v>0</v>
      </c>
      <c r="N30" s="30">
        <v>0</v>
      </c>
      <c r="O30" s="30">
        <v>0</v>
      </c>
      <c r="P30" s="30">
        <v>0</v>
      </c>
      <c r="Q30" s="30">
        <v>0</v>
      </c>
      <c r="R30" s="30">
        <v>0</v>
      </c>
      <c r="S30" s="30">
        <v>0</v>
      </c>
      <c r="T30" s="30">
        <v>0</v>
      </c>
      <c r="U30" s="30">
        <v>0</v>
      </c>
      <c r="V30" s="30">
        <v>0</v>
      </c>
      <c r="W30" s="30">
        <v>0</v>
      </c>
    </row>
    <row r="31" spans="1:23" ht="34.9" customHeight="1">
      <c r="A31" s="31" t="s">
        <v>57</v>
      </c>
      <c r="B31" s="36" t="s">
        <v>86</v>
      </c>
      <c r="C31" s="33">
        <v>98493000</v>
      </c>
      <c r="D31" s="33">
        <v>0</v>
      </c>
      <c r="E31" s="34">
        <f t="shared" si="1"/>
        <v>0</v>
      </c>
      <c r="F31" s="35">
        <v>47793849</v>
      </c>
      <c r="G31" s="35">
        <v>7480477</v>
      </c>
      <c r="H31" s="35">
        <v>0</v>
      </c>
      <c r="I31" s="35">
        <v>0</v>
      </c>
      <c r="J31" s="35">
        <v>0</v>
      </c>
      <c r="K31" s="35">
        <v>0</v>
      </c>
      <c r="L31" s="35">
        <v>0</v>
      </c>
      <c r="M31" s="35">
        <v>0</v>
      </c>
      <c r="N31" s="35">
        <v>0</v>
      </c>
      <c r="O31" s="35">
        <v>0</v>
      </c>
      <c r="P31" s="35">
        <v>0</v>
      </c>
      <c r="Q31" s="35">
        <v>0</v>
      </c>
      <c r="R31" s="37">
        <v>0</v>
      </c>
      <c r="S31" s="37">
        <v>0</v>
      </c>
      <c r="T31" s="37">
        <v>0</v>
      </c>
      <c r="U31" s="37">
        <v>0</v>
      </c>
      <c r="V31" s="37">
        <v>0</v>
      </c>
      <c r="W31" s="37">
        <v>0</v>
      </c>
    </row>
    <row r="32" spans="1:23" ht="34.9" customHeight="1">
      <c r="A32" s="26" t="s">
        <v>87</v>
      </c>
      <c r="B32" s="27" t="s">
        <v>83</v>
      </c>
      <c r="C32" s="28">
        <v>87356760</v>
      </c>
      <c r="D32" s="28">
        <v>0</v>
      </c>
      <c r="E32" s="29">
        <f t="shared" si="1"/>
        <v>0</v>
      </c>
      <c r="F32" s="30">
        <v>27272849</v>
      </c>
      <c r="G32" s="30">
        <v>0</v>
      </c>
      <c r="H32" s="30">
        <v>0</v>
      </c>
      <c r="I32" s="30">
        <v>0</v>
      </c>
      <c r="J32" s="30">
        <v>0</v>
      </c>
      <c r="K32" s="30">
        <v>0</v>
      </c>
      <c r="L32" s="30">
        <v>0</v>
      </c>
      <c r="M32" s="30">
        <v>0</v>
      </c>
      <c r="N32" s="30">
        <v>0</v>
      </c>
      <c r="O32" s="30">
        <v>0</v>
      </c>
      <c r="P32" s="30">
        <v>0</v>
      </c>
      <c r="Q32" s="30">
        <v>0</v>
      </c>
      <c r="R32" s="30">
        <v>0</v>
      </c>
      <c r="S32" s="30">
        <v>0</v>
      </c>
      <c r="T32" s="30">
        <v>0</v>
      </c>
      <c r="U32" s="30">
        <v>0</v>
      </c>
      <c r="V32" s="30">
        <v>0</v>
      </c>
      <c r="W32" s="30">
        <v>0</v>
      </c>
    </row>
    <row r="33" spans="1:23" ht="34.9" customHeight="1">
      <c r="A33" s="31" t="s">
        <v>58</v>
      </c>
      <c r="B33" s="36" t="s">
        <v>59</v>
      </c>
      <c r="C33" s="33">
        <f>C27-C28+C31</f>
        <v>0</v>
      </c>
      <c r="D33" s="33">
        <f>D27-D28+D31</f>
        <v>45549541</v>
      </c>
      <c r="E33" s="44" t="s">
        <v>91</v>
      </c>
      <c r="F33" s="35">
        <f>F27-F28+F31</f>
        <v>0</v>
      </c>
      <c r="G33" s="35">
        <f t="shared" ref="G33:W33" si="7">G27-G28+G31</f>
        <v>0</v>
      </c>
      <c r="H33" s="35">
        <f t="shared" si="7"/>
        <v>0</v>
      </c>
      <c r="I33" s="35">
        <f t="shared" si="7"/>
        <v>0</v>
      </c>
      <c r="J33" s="35">
        <f t="shared" si="7"/>
        <v>0</v>
      </c>
      <c r="K33" s="35">
        <f t="shared" si="7"/>
        <v>0</v>
      </c>
      <c r="L33" s="35">
        <f t="shared" si="7"/>
        <v>0</v>
      </c>
      <c r="M33" s="35">
        <f t="shared" si="7"/>
        <v>0</v>
      </c>
      <c r="N33" s="35">
        <f t="shared" si="7"/>
        <v>0</v>
      </c>
      <c r="O33" s="35">
        <f t="shared" si="7"/>
        <v>0</v>
      </c>
      <c r="P33" s="35">
        <f t="shared" si="7"/>
        <v>0</v>
      </c>
      <c r="Q33" s="35">
        <f t="shared" si="7"/>
        <v>0</v>
      </c>
      <c r="R33" s="35">
        <f t="shared" si="7"/>
        <v>0</v>
      </c>
      <c r="S33" s="35">
        <f t="shared" si="7"/>
        <v>0</v>
      </c>
      <c r="T33" s="35">
        <f t="shared" si="7"/>
        <v>0</v>
      </c>
      <c r="U33" s="35">
        <f t="shared" si="7"/>
        <v>0</v>
      </c>
      <c r="V33" s="35">
        <f t="shared" si="7"/>
        <v>0</v>
      </c>
      <c r="W33" s="35">
        <f t="shared" si="7"/>
        <v>0</v>
      </c>
    </row>
    <row r="34" spans="1:23" ht="34.9" customHeight="1">
      <c r="A34" s="45" t="s">
        <v>60</v>
      </c>
      <c r="B34" s="46" t="s">
        <v>88</v>
      </c>
      <c r="C34" s="47">
        <v>255389661</v>
      </c>
      <c r="D34" s="47">
        <v>163874063</v>
      </c>
      <c r="E34" s="34">
        <f t="shared" si="1"/>
        <v>0.64166287060461702</v>
      </c>
      <c r="F34" s="35">
        <v>282662510</v>
      </c>
      <c r="G34" s="35">
        <v>266435730</v>
      </c>
      <c r="H34" s="35">
        <v>242229775</v>
      </c>
      <c r="I34" s="35">
        <v>218023820</v>
      </c>
      <c r="J34" s="35">
        <v>193817865</v>
      </c>
      <c r="K34" s="35">
        <v>169611910</v>
      </c>
      <c r="L34" s="35">
        <v>145405955</v>
      </c>
      <c r="M34" s="35">
        <v>121200000</v>
      </c>
      <c r="N34" s="35">
        <v>97818722</v>
      </c>
      <c r="O34" s="35">
        <v>75268767</v>
      </c>
      <c r="P34" s="35">
        <v>58041612</v>
      </c>
      <c r="Q34" s="35">
        <v>41530457</v>
      </c>
      <c r="R34" s="37">
        <v>26685964</v>
      </c>
      <c r="S34" s="37">
        <v>14434809</v>
      </c>
      <c r="T34" s="37">
        <v>4183654</v>
      </c>
      <c r="U34" s="37">
        <v>498705</v>
      </c>
      <c r="V34" s="37">
        <v>0</v>
      </c>
      <c r="W34" s="37">
        <v>0</v>
      </c>
    </row>
    <row r="35" spans="1:23" s="25" customFormat="1" ht="34.9" customHeight="1">
      <c r="A35" s="39" t="s">
        <v>64</v>
      </c>
      <c r="B35" s="40" t="s">
        <v>61</v>
      </c>
      <c r="C35" s="41">
        <f>C11+C25</f>
        <v>438878501</v>
      </c>
      <c r="D35" s="41">
        <f>D11+D25</f>
        <v>176084111</v>
      </c>
      <c r="E35" s="23">
        <f t="shared" si="1"/>
        <v>0.40121379971629095</v>
      </c>
      <c r="F35" s="42">
        <f>F11+F25</f>
        <v>362586537</v>
      </c>
      <c r="G35" s="42">
        <f t="shared" ref="G35:W35" si="8">G11+G25</f>
        <v>329123885</v>
      </c>
      <c r="H35" s="42">
        <f t="shared" si="8"/>
        <v>335645167</v>
      </c>
      <c r="I35" s="42">
        <f t="shared" si="8"/>
        <v>302760049</v>
      </c>
      <c r="J35" s="42">
        <f t="shared" si="8"/>
        <v>308838158</v>
      </c>
      <c r="K35" s="42">
        <f t="shared" si="8"/>
        <v>314800375</v>
      </c>
      <c r="L35" s="42">
        <f t="shared" si="8"/>
        <v>320933772</v>
      </c>
      <c r="M35" s="42">
        <f t="shared" si="8"/>
        <v>327242541</v>
      </c>
      <c r="N35" s="42">
        <f t="shared" si="8"/>
        <v>333730636</v>
      </c>
      <c r="O35" s="42">
        <f t="shared" si="8"/>
        <v>340439728</v>
      </c>
      <c r="P35" s="42">
        <f t="shared" si="8"/>
        <v>347039843</v>
      </c>
      <c r="Q35" s="42">
        <f t="shared" si="8"/>
        <v>353745920</v>
      </c>
      <c r="R35" s="42">
        <f t="shared" si="8"/>
        <v>360094202</v>
      </c>
      <c r="S35" s="42">
        <f t="shared" si="8"/>
        <v>367665382</v>
      </c>
      <c r="T35" s="42">
        <f t="shared" si="8"/>
        <v>375542764</v>
      </c>
      <c r="U35" s="42">
        <f t="shared" si="8"/>
        <v>383329112</v>
      </c>
      <c r="V35" s="42">
        <f t="shared" si="8"/>
        <v>391592389</v>
      </c>
      <c r="W35" s="42">
        <f t="shared" si="8"/>
        <v>400184486</v>
      </c>
    </row>
    <row r="36" spans="1:23" s="19" customFormat="1" ht="34.9" customHeight="1">
      <c r="A36" s="14" t="s">
        <v>65</v>
      </c>
      <c r="B36" s="15" t="s">
        <v>69</v>
      </c>
      <c r="C36" s="16">
        <f>C28+C35</f>
        <v>1026397642</v>
      </c>
      <c r="D36" s="16">
        <f>D28+D35</f>
        <v>224470331</v>
      </c>
      <c r="E36" s="17">
        <f t="shared" si="1"/>
        <v>0.21869723956361153</v>
      </c>
      <c r="F36" s="18">
        <f>F28+F35</f>
        <v>1072301667</v>
      </c>
      <c r="G36" s="18">
        <f t="shared" ref="G36:W36" si="9">G28+G35</f>
        <v>798447802</v>
      </c>
      <c r="H36" s="18">
        <f t="shared" si="9"/>
        <v>457282761</v>
      </c>
      <c r="I36" s="18">
        <f t="shared" si="9"/>
        <v>357669811</v>
      </c>
      <c r="J36" s="18">
        <f t="shared" si="9"/>
        <v>371669800</v>
      </c>
      <c r="K36" s="18">
        <f t="shared" si="9"/>
        <v>385399737</v>
      </c>
      <c r="L36" s="18">
        <f t="shared" si="9"/>
        <v>399325905</v>
      </c>
      <c r="M36" s="18">
        <f t="shared" si="9"/>
        <v>413354916</v>
      </c>
      <c r="N36" s="18">
        <f t="shared" si="9"/>
        <v>427976871</v>
      </c>
      <c r="O36" s="18">
        <f t="shared" si="9"/>
        <v>442684151</v>
      </c>
      <c r="P36" s="18">
        <f t="shared" si="9"/>
        <v>460052254</v>
      </c>
      <c r="Q36" s="18">
        <f t="shared" si="9"/>
        <v>475067946</v>
      </c>
      <c r="R36" s="18">
        <f t="shared" si="9"/>
        <v>491386221</v>
      </c>
      <c r="S36" s="18">
        <f t="shared" si="9"/>
        <v>508682744</v>
      </c>
      <c r="T36" s="18">
        <f t="shared" si="9"/>
        <v>525799631</v>
      </c>
      <c r="U36" s="18">
        <f t="shared" si="9"/>
        <v>547923429</v>
      </c>
      <c r="V36" s="18">
        <f t="shared" si="9"/>
        <v>567113242</v>
      </c>
      <c r="W36" s="18">
        <f t="shared" si="9"/>
        <v>581517807</v>
      </c>
    </row>
    <row r="37" spans="1:23" ht="34.9" customHeight="1">
      <c r="A37" s="31" t="s">
        <v>66</v>
      </c>
      <c r="B37" s="36" t="s">
        <v>70</v>
      </c>
      <c r="C37" s="33">
        <f>C5-C36</f>
        <v>-87356760</v>
      </c>
      <c r="D37" s="33">
        <f>D5-D36</f>
        <v>25801905</v>
      </c>
      <c r="E37" s="44" t="s">
        <v>91</v>
      </c>
      <c r="F37" s="35">
        <f t="shared" ref="F37:W37" si="10">F5-F36</f>
        <v>-27272849</v>
      </c>
      <c r="G37" s="35">
        <f t="shared" si="10"/>
        <v>16226780</v>
      </c>
      <c r="H37" s="35">
        <f t="shared" si="10"/>
        <v>24205955</v>
      </c>
      <c r="I37" s="35">
        <f t="shared" si="10"/>
        <v>24205955</v>
      </c>
      <c r="J37" s="35">
        <f t="shared" si="10"/>
        <v>24205955</v>
      </c>
      <c r="K37" s="35">
        <f t="shared" si="10"/>
        <v>24205955</v>
      </c>
      <c r="L37" s="35">
        <f t="shared" si="10"/>
        <v>24205955</v>
      </c>
      <c r="M37" s="35">
        <f t="shared" si="10"/>
        <v>24205955</v>
      </c>
      <c r="N37" s="35">
        <f t="shared" si="10"/>
        <v>23381278</v>
      </c>
      <c r="O37" s="35">
        <f t="shared" si="10"/>
        <v>22549955</v>
      </c>
      <c r="P37" s="35">
        <f t="shared" si="10"/>
        <v>17227155</v>
      </c>
      <c r="Q37" s="35">
        <f t="shared" si="10"/>
        <v>16511155</v>
      </c>
      <c r="R37" s="35">
        <f t="shared" si="10"/>
        <v>14844493</v>
      </c>
      <c r="S37" s="35">
        <f t="shared" si="10"/>
        <v>12251155</v>
      </c>
      <c r="T37" s="35">
        <f t="shared" si="10"/>
        <v>10251155</v>
      </c>
      <c r="U37" s="35">
        <f t="shared" si="10"/>
        <v>3684949</v>
      </c>
      <c r="V37" s="35">
        <f t="shared" si="10"/>
        <v>498705</v>
      </c>
      <c r="W37" s="35">
        <f t="shared" si="10"/>
        <v>0</v>
      </c>
    </row>
    <row r="38" spans="1:23" ht="34.9" customHeight="1">
      <c r="A38" s="31" t="s">
        <v>67</v>
      </c>
      <c r="B38" s="36" t="s">
        <v>62</v>
      </c>
      <c r="C38" s="33">
        <f>C18+C20+C31</f>
        <v>101311560</v>
      </c>
      <c r="D38" s="33">
        <f>D18+D20+D31</f>
        <v>26725036</v>
      </c>
      <c r="E38" s="34">
        <f t="shared" si="1"/>
        <v>0.26379058816190376</v>
      </c>
      <c r="F38" s="35">
        <f>F18+F20+F31</f>
        <v>47793849</v>
      </c>
      <c r="G38" s="35">
        <f t="shared" ref="G38:W38" si="11">G18+G20+G31</f>
        <v>7480477</v>
      </c>
      <c r="H38" s="35">
        <f t="shared" si="11"/>
        <v>0</v>
      </c>
      <c r="I38" s="35">
        <f t="shared" si="11"/>
        <v>0</v>
      </c>
      <c r="J38" s="35">
        <f t="shared" si="11"/>
        <v>0</v>
      </c>
      <c r="K38" s="35">
        <f t="shared" si="11"/>
        <v>0</v>
      </c>
      <c r="L38" s="35">
        <f t="shared" si="11"/>
        <v>0</v>
      </c>
      <c r="M38" s="35">
        <f t="shared" si="11"/>
        <v>0</v>
      </c>
      <c r="N38" s="35">
        <f t="shared" si="11"/>
        <v>0</v>
      </c>
      <c r="O38" s="35">
        <f t="shared" si="11"/>
        <v>0</v>
      </c>
      <c r="P38" s="35">
        <f t="shared" si="11"/>
        <v>0</v>
      </c>
      <c r="Q38" s="35">
        <f t="shared" si="11"/>
        <v>0</v>
      </c>
      <c r="R38" s="35">
        <f t="shared" si="11"/>
        <v>0</v>
      </c>
      <c r="S38" s="35">
        <f t="shared" si="11"/>
        <v>0</v>
      </c>
      <c r="T38" s="35">
        <f t="shared" si="11"/>
        <v>0</v>
      </c>
      <c r="U38" s="35">
        <f t="shared" si="11"/>
        <v>0</v>
      </c>
      <c r="V38" s="35">
        <f t="shared" si="11"/>
        <v>0</v>
      </c>
      <c r="W38" s="35">
        <f t="shared" si="11"/>
        <v>0</v>
      </c>
    </row>
    <row r="39" spans="1:23" ht="34.9" customHeight="1">
      <c r="A39" s="31" t="s">
        <v>68</v>
      </c>
      <c r="B39" s="36" t="s">
        <v>63</v>
      </c>
      <c r="C39" s="33">
        <f>C24+C26</f>
        <v>13954800</v>
      </c>
      <c r="D39" s="33">
        <f>D24+D26</f>
        <v>6977400</v>
      </c>
      <c r="E39" s="34">
        <f t="shared" si="1"/>
        <v>0.5</v>
      </c>
      <c r="F39" s="35">
        <f>F24+F26</f>
        <v>20521000</v>
      </c>
      <c r="G39" s="35">
        <f t="shared" ref="G39:W39" si="12">G24+G26</f>
        <v>23707257</v>
      </c>
      <c r="H39" s="35">
        <f t="shared" si="12"/>
        <v>24205955</v>
      </c>
      <c r="I39" s="35">
        <f t="shared" si="12"/>
        <v>24205955</v>
      </c>
      <c r="J39" s="35">
        <f t="shared" si="12"/>
        <v>24205955</v>
      </c>
      <c r="K39" s="35">
        <f t="shared" si="12"/>
        <v>24205955</v>
      </c>
      <c r="L39" s="35">
        <f t="shared" si="12"/>
        <v>24205955</v>
      </c>
      <c r="M39" s="35">
        <f t="shared" si="12"/>
        <v>24205955</v>
      </c>
      <c r="N39" s="35">
        <f t="shared" si="12"/>
        <v>23381278</v>
      </c>
      <c r="O39" s="35">
        <f t="shared" si="12"/>
        <v>22549955</v>
      </c>
      <c r="P39" s="35">
        <f t="shared" si="12"/>
        <v>17227155</v>
      </c>
      <c r="Q39" s="35">
        <f t="shared" si="12"/>
        <v>16511155</v>
      </c>
      <c r="R39" s="35">
        <f t="shared" si="12"/>
        <v>14844493</v>
      </c>
      <c r="S39" s="35">
        <f t="shared" si="12"/>
        <v>12251155</v>
      </c>
      <c r="T39" s="35">
        <f t="shared" si="12"/>
        <v>10251155</v>
      </c>
      <c r="U39" s="35">
        <f t="shared" si="12"/>
        <v>3684949</v>
      </c>
      <c r="V39" s="35">
        <f t="shared" si="12"/>
        <v>498705</v>
      </c>
      <c r="W39" s="35">
        <f t="shared" si="12"/>
        <v>0</v>
      </c>
    </row>
    <row r="40" spans="1:23" ht="24.75" customHeight="1"/>
    <row r="41" spans="1:23" ht="11.25" customHeight="1"/>
  </sheetData>
  <mergeCells count="3">
    <mergeCell ref="C1:D1"/>
    <mergeCell ref="V1:W1"/>
    <mergeCell ref="B2:V2"/>
  </mergeCells>
  <printOptions horizontalCentered="1"/>
  <pageMargins left="0.19685039370078741" right="0.19685039370078741" top="0.19685039370078741" bottom="0.39370078740157483" header="0" footer="0.19685039370078741"/>
  <pageSetup paperSize="9" scale="57" pageOrder="overThenDown" orientation="landscape" r:id="rId1"/>
  <headerFooter>
    <oddFooter>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2</vt:i4>
      </vt:variant>
    </vt:vector>
  </HeadingPairs>
  <TitlesOfParts>
    <vt:vector size="3" baseType="lpstr">
      <vt:lpstr>Tabela Nr 1</vt:lpstr>
      <vt:lpstr>'Tabela Nr 1'!Obszar_wydruku</vt:lpstr>
      <vt:lpstr>'Tabela Nr 1'!Tytuły_wydruku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df0037</dc:creator>
  <cp:lastModifiedBy>h.czech</cp:lastModifiedBy>
  <cp:lastPrinted>2012-06-21T10:43:53Z</cp:lastPrinted>
  <dcterms:created xsi:type="dcterms:W3CDTF">2011-08-18T08:06:53Z</dcterms:created>
  <dcterms:modified xsi:type="dcterms:W3CDTF">2012-09-18T07:18:01Z</dcterms:modified>
</cp:coreProperties>
</file>