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55" windowWidth="21105" windowHeight="9915"/>
  </bookViews>
  <sheets>
    <sheet name="Tabela Nr 1" sheetId="1" r:id="rId1"/>
  </sheets>
  <definedNames>
    <definedName name="_xlnm.Print_Area" localSheetId="0">'Tabela Nr 1'!$A$1:$W$33</definedName>
    <definedName name="_xlnm.Print_Titles" localSheetId="0">'Tabela Nr 1'!$A:$A,'Tabela Nr 1'!$4:$4</definedName>
  </definedNames>
  <calcPr calcId="125725"/>
</workbook>
</file>

<file path=xl/calcChain.xml><?xml version="1.0" encoding="utf-8"?>
<calcChain xmlns="http://schemas.openxmlformats.org/spreadsheetml/2006/main">
  <c r="D33" i="1"/>
  <c r="E33" s="1"/>
  <c r="E28"/>
  <c r="C27"/>
  <c r="E26"/>
  <c r="D25"/>
  <c r="E25" s="1"/>
  <c r="E24"/>
  <c r="E21"/>
  <c r="E20"/>
  <c r="D19"/>
  <c r="E19" s="1"/>
  <c r="E16"/>
  <c r="D15"/>
  <c r="D32" s="1"/>
  <c r="E32" s="1"/>
  <c r="D13"/>
  <c r="E13" s="1"/>
  <c r="E12"/>
  <c r="E11"/>
  <c r="E10"/>
  <c r="D9"/>
  <c r="D29" s="1"/>
  <c r="D8"/>
  <c r="E8" s="1"/>
  <c r="E7"/>
  <c r="E6"/>
  <c r="D5"/>
  <c r="D30" l="1"/>
  <c r="E30" s="1"/>
  <c r="E29"/>
  <c r="D31"/>
  <c r="E31" s="1"/>
  <c r="E5"/>
  <c r="E9"/>
  <c r="D14"/>
  <c r="E15"/>
  <c r="D18" l="1"/>
  <c r="E14"/>
  <c r="D23" l="1"/>
  <c r="E18"/>
  <c r="D27" l="1"/>
  <c r="E23"/>
</calcChain>
</file>

<file path=xl/sharedStrings.xml><?xml version="1.0" encoding="utf-8"?>
<sst xmlns="http://schemas.openxmlformats.org/spreadsheetml/2006/main" count="84" uniqueCount="84">
  <si>
    <t>Tabela Nr 1</t>
  </si>
  <si>
    <t>Kształtowanie się Wieloletniej Prognozy Finansowej Województwa Warminsko-Mazurskiego na lata 2011-2029</t>
  </si>
  <si>
    <t>L.p</t>
  </si>
  <si>
    <t>Wyszczególnienie</t>
  </si>
  <si>
    <t>Prognoza 2011</t>
  </si>
  <si>
    <t>Wykonanie 
na dzień 31.06.2011 r</t>
  </si>
  <si>
    <t>% wykonania planowanego limitu na 2011 rok 
na dzień 30.06.2011 r</t>
  </si>
  <si>
    <t>Prognoza 2012</t>
  </si>
  <si>
    <t>Prognoza 2013</t>
  </si>
  <si>
    <t>Prognoza 2014</t>
  </si>
  <si>
    <t>Prognoza 2015</t>
  </si>
  <si>
    <t>Prognoza 2016</t>
  </si>
  <si>
    <t>Prognoza 2017</t>
  </si>
  <si>
    <t>Prognoza 2018</t>
  </si>
  <si>
    <t>Prognoza 2019</t>
  </si>
  <si>
    <t>Prognoza 2020</t>
  </si>
  <si>
    <t>Prognoza 2021</t>
  </si>
  <si>
    <t>Prognoza 2022</t>
  </si>
  <si>
    <t>Prognoza 2023</t>
  </si>
  <si>
    <t>Prognoza 2024</t>
  </si>
  <si>
    <t>Prognoza 2025</t>
  </si>
  <si>
    <t>Prognoza 2026</t>
  </si>
  <si>
    <t>Prognoza 2027</t>
  </si>
  <si>
    <t>Prognoza 2028</t>
  </si>
  <si>
    <t>Prognoza 2029</t>
  </si>
  <si>
    <t>1</t>
  </si>
  <si>
    <t>Dochody ogółem, z tego:</t>
  </si>
  <si>
    <t>1a</t>
  </si>
  <si>
    <t xml:space="preserve"> dochody bieżące</t>
  </si>
  <si>
    <t>1b</t>
  </si>
  <si>
    <t xml:space="preserve"> dochody majątkowe, w tym</t>
  </si>
  <si>
    <t>1c</t>
  </si>
  <si>
    <t xml:space="preserve">  ze sprzedaży majątku</t>
  </si>
  <si>
    <t>2</t>
  </si>
  <si>
    <t>Wydatki bieżące (bez odsetek i prowizji od: kredytów i pożyczek oraz wyemitowanych papierów wartościowych), w tym:</t>
  </si>
  <si>
    <t>2a</t>
  </si>
  <si>
    <t xml:space="preserve"> na wynagrodzenia i składki od nich naliczane</t>
  </si>
  <si>
    <t>2b</t>
  </si>
  <si>
    <t xml:space="preserve"> związane z funkcjonowaniem organów JST</t>
  </si>
  <si>
    <t>2c</t>
  </si>
  <si>
    <t xml:space="preserve"> z tytułu gwarancji i poręczeń, w tym:</t>
  </si>
  <si>
    <t>2e</t>
  </si>
  <si>
    <t xml:space="preserve"> wydatki bieżące objęte limitem art. 226 ust. 4 ufp</t>
  </si>
  <si>
    <t>3</t>
  </si>
  <si>
    <t>Różnica (1-2)</t>
  </si>
  <si>
    <t>4</t>
  </si>
  <si>
    <t>Nadwyżka budżetowa z lat ubiegłych plus wolne środki, zgodnie z art. 217 ufp, w tym:</t>
  </si>
  <si>
    <t>4a</t>
  </si>
  <si>
    <t xml:space="preserve"> nadwyżka budżetowa z lat ubiegłych plus wolne środki, zgodnie z art. 217 ufp, angażowane na pokrycie deficytu budżetu roku bieżącego</t>
  </si>
  <si>
    <t>5</t>
  </si>
  <si>
    <t>Inne przychody nie związane z zaciągnięciem długu</t>
  </si>
  <si>
    <t>6</t>
  </si>
  <si>
    <t>Środki do dyspozycji (3+4+5)</t>
  </si>
  <si>
    <t>7</t>
  </si>
  <si>
    <t>Spłata i obsługa długu, z tego:</t>
  </si>
  <si>
    <t>7a</t>
  </si>
  <si>
    <t xml:space="preserve"> rozchody z tytułu spłaty rat kapitałowych oraz wykupu papierów wartościowych</t>
  </si>
  <si>
    <t>7b</t>
  </si>
  <si>
    <t xml:space="preserve"> wydatki bieżące na obsługę długu</t>
  </si>
  <si>
    <t>8</t>
  </si>
  <si>
    <t>Inne rozchody (bez spłaty długu np. udzielane pożyczki)</t>
  </si>
  <si>
    <t>9</t>
  </si>
  <si>
    <t>Środki do dyspozycji (6-7-8)</t>
  </si>
  <si>
    <t>10</t>
  </si>
  <si>
    <t>Wydatki majątkowe, w tym:</t>
  </si>
  <si>
    <t>10a</t>
  </si>
  <si>
    <t xml:space="preserve"> wydatki majątkowe objęte limitem art. 226 ust. 4 ufp</t>
  </si>
  <si>
    <t>11</t>
  </si>
  <si>
    <t>Przychody (kredyty, pożyczki, emisje obligacji)</t>
  </si>
  <si>
    <t>12</t>
  </si>
  <si>
    <t>Rozliczenie budżetu (9-10+11)</t>
  </si>
  <si>
    <t>13</t>
  </si>
  <si>
    <t>Łączna kwota długu</t>
  </si>
  <si>
    <t>Wydatki bieżące razem (2 + 7b)</t>
  </si>
  <si>
    <t>Przychody budżetu (4+5+11)</t>
  </si>
  <si>
    <t>Rozchody budżetu (7a + 8)</t>
  </si>
  <si>
    <t>14</t>
  </si>
  <si>
    <t>15</t>
  </si>
  <si>
    <t>16</t>
  </si>
  <si>
    <t>17</t>
  </si>
  <si>
    <t>18</t>
  </si>
  <si>
    <t>Wydatki ogółem (10+14)</t>
  </si>
  <si>
    <t>Wynik budżetu (1 - 15)</t>
  </si>
  <si>
    <t>w zł</t>
  </si>
</sst>
</file>

<file path=xl/styles.xml><?xml version="1.0" encoding="utf-8"?>
<styleSheet xmlns="http://schemas.openxmlformats.org/spreadsheetml/2006/main">
  <numFmts count="1">
    <numFmt numFmtId="164" formatCode="0.0%"/>
  </numFmts>
  <fonts count="10">
    <font>
      <sz val="8"/>
      <color indexed="8"/>
      <name val="Arial"/>
      <charset val="204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>
      <alignment vertical="top"/>
    </xf>
  </cellStyleXfs>
  <cellXfs count="48">
    <xf numFmtId="0" fontId="0" fillId="0" borderId="0" xfId="0" applyAlignment="1"/>
    <xf numFmtId="4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Border="1" applyAlignment="1" applyProtection="1">
      <alignment horizontal="right" vertical="top" wrapText="1"/>
      <protection locked="0"/>
    </xf>
    <xf numFmtId="0" fontId="2" fillId="3" borderId="0" xfId="0" applyNumberFormat="1" applyFont="1" applyFill="1" applyBorder="1" applyAlignment="1" applyProtection="1">
      <protection locked="0"/>
    </xf>
    <xf numFmtId="0" fontId="2" fillId="3" borderId="0" xfId="0" applyNumberFormat="1" applyFont="1" applyFill="1" applyBorder="1" applyAlignment="1" applyProtection="1">
      <alignment horizontal="left"/>
      <protection locked="0"/>
    </xf>
    <xf numFmtId="49" fontId="2" fillId="2" borderId="0" xfId="0" applyNumberFormat="1" applyFont="1" applyFill="1" applyBorder="1" applyAlignment="1" applyProtection="1">
      <alignment horizontal="left" vertical="top" wrapText="1"/>
      <protection locked="0"/>
    </xf>
    <xf numFmtId="49" fontId="1" fillId="2" borderId="0" xfId="0" applyNumberFormat="1" applyFont="1" applyFill="1" applyBorder="1" applyAlignment="1" applyProtection="1">
      <alignment vertical="center" wrapText="1"/>
      <protection locked="0"/>
    </xf>
    <xf numFmtId="4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49" fontId="1" fillId="4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49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" xfId="0" applyNumberFormat="1" applyFont="1" applyFill="1" applyBorder="1" applyAlignment="1" applyProtection="1">
      <alignment vertical="center" wrapText="1"/>
      <protection locked="0"/>
    </xf>
    <xf numFmtId="3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4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4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49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4" borderId="1" xfId="0" applyNumberFormat="1" applyFont="1" applyFill="1" applyBorder="1" applyAlignment="1" applyProtection="1">
      <alignment vertical="center" wrapText="1"/>
      <protection locked="0"/>
    </xf>
    <xf numFmtId="3" fontId="6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7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49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1" xfId="0" applyNumberFormat="1" applyFont="1" applyFill="1" applyBorder="1" applyAlignment="1" applyProtection="1">
      <alignment vertical="center" wrapText="1"/>
      <protection locked="0"/>
    </xf>
    <xf numFmtId="3" fontId="2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4" borderId="2" xfId="0" applyNumberFormat="1" applyFont="1" applyFill="1" applyBorder="1" applyAlignment="1" applyProtection="1">
      <alignment horizontal="right" vertical="center" wrapText="1"/>
      <protection locked="0"/>
    </xf>
    <xf numFmtId="49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vertical="top" wrapText="1"/>
      <protection locked="0"/>
    </xf>
    <xf numFmtId="3" fontId="1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9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4" borderId="2" xfId="0" applyNumberFormat="1" applyFont="1" applyFill="1" applyBorder="1" applyAlignment="1" applyProtection="1">
      <alignment horizontal="right" vertical="center" wrapText="1"/>
      <protection locked="0"/>
    </xf>
    <xf numFmtId="49" fontId="1" fillId="4" borderId="1" xfId="0" applyNumberFormat="1" applyFont="1" applyFill="1" applyBorder="1" applyAlignment="1" applyProtection="1">
      <alignment vertical="center" wrapText="1"/>
      <protection locked="0"/>
    </xf>
    <xf numFmtId="3" fontId="1" fillId="4" borderId="2" xfId="0" applyNumberFormat="1" applyFont="1" applyFill="1" applyBorder="1" applyAlignment="1" applyProtection="1">
      <alignment vertical="center" wrapText="1"/>
      <protection locked="0"/>
    </xf>
    <xf numFmtId="49" fontId="2" fillId="4" borderId="1" xfId="0" applyNumberFormat="1" applyFont="1" applyFill="1" applyBorder="1" applyAlignment="1" applyProtection="1">
      <alignment vertical="top" wrapText="1"/>
      <protection locked="0"/>
    </xf>
    <xf numFmtId="3" fontId="2" fillId="4" borderId="2" xfId="0" applyNumberFormat="1" applyFont="1" applyFill="1" applyBorder="1" applyAlignment="1" applyProtection="1">
      <alignment vertical="center" wrapText="1"/>
      <protection locked="0"/>
    </xf>
    <xf numFmtId="49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4" borderId="1" xfId="0" applyNumberFormat="1" applyFont="1" applyFill="1" applyBorder="1" applyAlignment="1" applyProtection="1">
      <alignment vertical="center" wrapText="1"/>
      <protection locked="0"/>
    </xf>
    <xf numFmtId="3" fontId="7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7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7" fillId="4" borderId="2" xfId="0" applyNumberFormat="1" applyFont="1" applyFill="1" applyBorder="1" applyAlignment="1" applyProtection="1">
      <alignment vertical="center" wrapText="1"/>
      <protection locked="0"/>
    </xf>
    <xf numFmtId="49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3" xfId="0" applyNumberFormat="1" applyFont="1" applyFill="1" applyBorder="1" applyAlignment="1" applyProtection="1">
      <alignment vertical="center" wrapText="1"/>
      <protection locked="0"/>
    </xf>
    <xf numFmtId="3" fontId="1" fillId="4" borderId="3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showGridLines="0" tabSelected="1" view="pageBreakPreview" zoomScaleNormal="100" zoomScaleSheetLayoutView="100" workbookViewId="0">
      <selection activeCell="C3" sqref="C1:C1048576"/>
    </sheetView>
  </sheetViews>
  <sheetFormatPr defaultRowHeight="12.75"/>
  <cols>
    <col min="1" max="1" width="4.1640625" style="10" customWidth="1"/>
    <col min="2" max="2" width="43.6640625" style="8" customWidth="1"/>
    <col min="3" max="3" width="12.6640625" style="8" bestFit="1" customWidth="1"/>
    <col min="4" max="4" width="13.5" style="8" customWidth="1"/>
    <col min="5" max="5" width="13.6640625" style="8" customWidth="1"/>
    <col min="6" max="6" width="14.5" style="8" bestFit="1" customWidth="1"/>
    <col min="7" max="23" width="12.6640625" style="8" customWidth="1"/>
    <col min="24" max="16384" width="9.33203125" style="8"/>
  </cols>
  <sheetData>
    <row r="1" spans="1:23" s="4" customFormat="1" ht="22.5" customHeight="1">
      <c r="A1" s="1"/>
      <c r="B1" s="1"/>
      <c r="C1" s="2"/>
      <c r="D1" s="2"/>
      <c r="E1" s="1"/>
      <c r="F1" s="1"/>
      <c r="G1" s="3"/>
      <c r="V1" s="5" t="s">
        <v>0</v>
      </c>
      <c r="W1" s="5"/>
    </row>
    <row r="2" spans="1:23" s="4" customFormat="1" ht="19.5" customHeight="1">
      <c r="A2" s="6"/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6"/>
    </row>
    <row r="3" spans="1:23" ht="15.75" customHeight="1">
      <c r="A3" s="8"/>
      <c r="B3" s="9"/>
      <c r="W3" s="10" t="s">
        <v>83</v>
      </c>
    </row>
    <row r="4" spans="1:23" s="13" customFormat="1" ht="76.5" customHeight="1">
      <c r="A4" s="11" t="s">
        <v>2</v>
      </c>
      <c r="B4" s="11" t="s">
        <v>3</v>
      </c>
      <c r="C4" s="11" t="s">
        <v>4</v>
      </c>
      <c r="D4" s="11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</row>
    <row r="5" spans="1:23" s="19" customFormat="1" ht="34.9" customHeight="1">
      <c r="A5" s="14" t="s">
        <v>25</v>
      </c>
      <c r="B5" s="15" t="s">
        <v>26</v>
      </c>
      <c r="C5" s="16">
        <v>640862871</v>
      </c>
      <c r="D5" s="16">
        <f>SUM(D6,D7)</f>
        <v>244063425</v>
      </c>
      <c r="E5" s="17">
        <f>D5/C5</f>
        <v>0.38083564525928043</v>
      </c>
      <c r="F5" s="18">
        <v>1074477000</v>
      </c>
      <c r="G5" s="18">
        <v>935392217</v>
      </c>
      <c r="H5" s="18">
        <v>607810551</v>
      </c>
      <c r="I5" s="18">
        <v>506805120</v>
      </c>
      <c r="J5" s="18">
        <v>513318299</v>
      </c>
      <c r="K5" s="18">
        <v>539921121</v>
      </c>
      <c r="L5" s="18">
        <v>556583519</v>
      </c>
      <c r="M5" s="18">
        <v>563274191</v>
      </c>
      <c r="N5" s="18">
        <v>579960691</v>
      </c>
      <c r="O5" s="18">
        <v>587164472</v>
      </c>
      <c r="P5" s="18">
        <v>604329407</v>
      </c>
      <c r="Q5" s="18">
        <v>622009289</v>
      </c>
      <c r="R5" s="18">
        <v>640219567</v>
      </c>
      <c r="S5" s="18">
        <v>658976154</v>
      </c>
      <c r="T5" s="18">
        <v>677651463</v>
      </c>
      <c r="U5" s="18">
        <v>696868356</v>
      </c>
      <c r="V5" s="18">
        <v>716642538</v>
      </c>
      <c r="W5" s="18">
        <v>736990171</v>
      </c>
    </row>
    <row r="6" spans="1:23" s="25" customFormat="1" ht="34.9" customHeight="1">
      <c r="A6" s="20" t="s">
        <v>27</v>
      </c>
      <c r="B6" s="21" t="s">
        <v>28</v>
      </c>
      <c r="C6" s="22">
        <v>465030179</v>
      </c>
      <c r="D6" s="22">
        <v>208110725</v>
      </c>
      <c r="E6" s="23">
        <f t="shared" ref="E6:E33" si="0">D6/C6</f>
        <v>0.44752090164883684</v>
      </c>
      <c r="F6" s="24">
        <v>522535044</v>
      </c>
      <c r="G6" s="24">
        <v>471777284</v>
      </c>
      <c r="H6" s="24">
        <v>400184195</v>
      </c>
      <c r="I6" s="24">
        <v>393128084</v>
      </c>
      <c r="J6" s="24">
        <v>385312567</v>
      </c>
      <c r="K6" s="24">
        <v>407563194</v>
      </c>
      <c r="L6" s="24">
        <v>419857780</v>
      </c>
      <c r="M6" s="24">
        <v>422173229</v>
      </c>
      <c r="N6" s="24">
        <v>434485599</v>
      </c>
      <c r="O6" s="24">
        <v>447179652</v>
      </c>
      <c r="P6" s="24">
        <v>469845042</v>
      </c>
      <c r="Q6" s="24">
        <v>462890393</v>
      </c>
      <c r="R6" s="24">
        <v>476327105</v>
      </c>
      <c r="S6" s="24">
        <v>490166918</v>
      </c>
      <c r="T6" s="24">
        <v>503946759</v>
      </c>
      <c r="U6" s="24">
        <v>518126215</v>
      </c>
      <c r="V6" s="24">
        <v>532716875</v>
      </c>
      <c r="W6" s="24">
        <v>547730664</v>
      </c>
    </row>
    <row r="7" spans="1:23" s="25" customFormat="1" ht="34.9" customHeight="1">
      <c r="A7" s="20" t="s">
        <v>29</v>
      </c>
      <c r="B7" s="21" t="s">
        <v>30</v>
      </c>
      <c r="C7" s="22">
        <v>175832692</v>
      </c>
      <c r="D7" s="22">
        <v>35952700</v>
      </c>
      <c r="E7" s="23">
        <f t="shared" si="0"/>
        <v>0.20447107754000604</v>
      </c>
      <c r="F7" s="24">
        <v>551941956</v>
      </c>
      <c r="G7" s="24">
        <v>463614933</v>
      </c>
      <c r="H7" s="24">
        <v>207626356</v>
      </c>
      <c r="I7" s="24">
        <v>113677036</v>
      </c>
      <c r="J7" s="24">
        <v>128005732</v>
      </c>
      <c r="K7" s="24">
        <v>132357927</v>
      </c>
      <c r="L7" s="24">
        <v>136725739</v>
      </c>
      <c r="M7" s="24">
        <v>141100962</v>
      </c>
      <c r="N7" s="24">
        <v>145475092</v>
      </c>
      <c r="O7" s="24">
        <v>139984820</v>
      </c>
      <c r="P7" s="24">
        <v>134484365</v>
      </c>
      <c r="Q7" s="24">
        <v>159118896</v>
      </c>
      <c r="R7" s="24">
        <v>163892462</v>
      </c>
      <c r="S7" s="24">
        <v>168809236</v>
      </c>
      <c r="T7" s="24">
        <v>173704704</v>
      </c>
      <c r="U7" s="24">
        <v>178742141</v>
      </c>
      <c r="V7" s="24">
        <v>183925663</v>
      </c>
      <c r="W7" s="24">
        <v>189259507</v>
      </c>
    </row>
    <row r="8" spans="1:23" ht="34.9" customHeight="1">
      <c r="A8" s="26" t="s">
        <v>31</v>
      </c>
      <c r="B8" s="27" t="s">
        <v>32</v>
      </c>
      <c r="C8" s="28">
        <v>10336300</v>
      </c>
      <c r="D8" s="28">
        <f>54650+95137</f>
        <v>149787</v>
      </c>
      <c r="E8" s="29">
        <f t="shared" si="0"/>
        <v>1.4491355707554927E-2</v>
      </c>
      <c r="F8" s="30">
        <v>2000000</v>
      </c>
      <c r="G8" s="30">
        <v>1000000</v>
      </c>
      <c r="H8" s="30">
        <v>1000000</v>
      </c>
      <c r="I8" s="30">
        <v>1000000</v>
      </c>
      <c r="J8" s="30">
        <v>1000000</v>
      </c>
      <c r="K8" s="30">
        <v>1000000</v>
      </c>
      <c r="L8" s="30">
        <v>1000000</v>
      </c>
      <c r="M8" s="30">
        <v>1000000</v>
      </c>
      <c r="N8" s="30">
        <v>1000000</v>
      </c>
      <c r="O8" s="30">
        <v>1000000</v>
      </c>
      <c r="P8" s="30">
        <v>1000000</v>
      </c>
      <c r="Q8" s="30">
        <v>1000000</v>
      </c>
      <c r="R8" s="30">
        <v>1000000</v>
      </c>
      <c r="S8" s="30">
        <v>1000000</v>
      </c>
      <c r="T8" s="30">
        <v>1000000</v>
      </c>
      <c r="U8" s="30">
        <v>1000000</v>
      </c>
      <c r="V8" s="30">
        <v>1000000</v>
      </c>
      <c r="W8" s="30">
        <v>1000000</v>
      </c>
    </row>
    <row r="9" spans="1:23" ht="36" customHeight="1">
      <c r="A9" s="31" t="s">
        <v>33</v>
      </c>
      <c r="B9" s="32" t="s">
        <v>34</v>
      </c>
      <c r="C9" s="33">
        <v>422764989</v>
      </c>
      <c r="D9" s="33">
        <f>183279605-3032132</f>
        <v>180247473</v>
      </c>
      <c r="E9" s="34">
        <f t="shared" si="0"/>
        <v>0.42635383177389841</v>
      </c>
      <c r="F9" s="35">
        <v>450608936</v>
      </c>
      <c r="G9" s="35">
        <v>371603792</v>
      </c>
      <c r="H9" s="35">
        <v>354486785</v>
      </c>
      <c r="I9" s="35">
        <v>338494963</v>
      </c>
      <c r="J9" s="35">
        <v>351588379</v>
      </c>
      <c r="K9" s="35">
        <v>364748188</v>
      </c>
      <c r="L9" s="35">
        <v>377951945</v>
      </c>
      <c r="M9" s="35">
        <v>391061086</v>
      </c>
      <c r="N9" s="35">
        <v>404293967</v>
      </c>
      <c r="O9" s="35">
        <v>417908423</v>
      </c>
      <c r="P9" s="35">
        <v>431457113</v>
      </c>
      <c r="Q9" s="35">
        <v>445348245</v>
      </c>
      <c r="R9" s="35">
        <v>459449840</v>
      </c>
      <c r="S9" s="35">
        <v>473852114</v>
      </c>
      <c r="T9" s="35">
        <v>488119432</v>
      </c>
      <c r="U9" s="35">
        <v>502669551</v>
      </c>
      <c r="V9" s="35">
        <v>517493373</v>
      </c>
      <c r="W9" s="35">
        <v>532581712</v>
      </c>
    </row>
    <row r="10" spans="1:23" ht="34.9" customHeight="1">
      <c r="A10" s="26" t="s">
        <v>35</v>
      </c>
      <c r="B10" s="27" t="s">
        <v>36</v>
      </c>
      <c r="C10" s="28">
        <v>84680751</v>
      </c>
      <c r="D10" s="28">
        <v>40374808</v>
      </c>
      <c r="E10" s="29">
        <f t="shared" si="0"/>
        <v>0.47678849706942256</v>
      </c>
      <c r="F10" s="30">
        <v>86014943</v>
      </c>
      <c r="G10" s="30">
        <v>87735241</v>
      </c>
      <c r="H10" s="30">
        <v>88612594</v>
      </c>
      <c r="I10" s="30">
        <v>89498720</v>
      </c>
      <c r="J10" s="30">
        <v>90393707</v>
      </c>
      <c r="K10" s="30">
        <v>91297644</v>
      </c>
      <c r="L10" s="30">
        <v>92210620</v>
      </c>
      <c r="M10" s="30">
        <v>93132727</v>
      </c>
      <c r="N10" s="30">
        <v>94064054</v>
      </c>
      <c r="O10" s="30">
        <v>95004694</v>
      </c>
      <c r="P10" s="30">
        <v>95954741</v>
      </c>
      <c r="Q10" s="30">
        <v>96914289</v>
      </c>
      <c r="R10" s="30">
        <v>97883432</v>
      </c>
      <c r="S10" s="30">
        <v>98862266</v>
      </c>
      <c r="T10" s="30">
        <v>99850889</v>
      </c>
      <c r="U10" s="30">
        <v>100849398</v>
      </c>
      <c r="V10" s="30">
        <v>101857891</v>
      </c>
      <c r="W10" s="30">
        <v>102876470</v>
      </c>
    </row>
    <row r="11" spans="1:23" ht="34.9" customHeight="1">
      <c r="A11" s="26" t="s">
        <v>37</v>
      </c>
      <c r="B11" s="27" t="s">
        <v>38</v>
      </c>
      <c r="C11" s="28">
        <v>40354985</v>
      </c>
      <c r="D11" s="28">
        <v>18809770</v>
      </c>
      <c r="E11" s="29">
        <f t="shared" si="0"/>
        <v>0.4661077187861673</v>
      </c>
      <c r="F11" s="30">
        <v>40961545</v>
      </c>
      <c r="G11" s="30">
        <v>41371160</v>
      </c>
      <c r="H11" s="30">
        <v>41784872</v>
      </c>
      <c r="I11" s="30">
        <v>42202721</v>
      </c>
      <c r="J11" s="30">
        <v>42624748</v>
      </c>
      <c r="K11" s="30">
        <v>43050995</v>
      </c>
      <c r="L11" s="30">
        <v>43481505</v>
      </c>
      <c r="M11" s="30">
        <v>43916320</v>
      </c>
      <c r="N11" s="30">
        <v>44355484</v>
      </c>
      <c r="O11" s="30">
        <v>44799038</v>
      </c>
      <c r="P11" s="30">
        <v>45247029</v>
      </c>
      <c r="Q11" s="30">
        <v>45699499</v>
      </c>
      <c r="R11" s="30">
        <v>46156494</v>
      </c>
      <c r="S11" s="30">
        <v>46618059</v>
      </c>
      <c r="T11" s="30">
        <v>47084240</v>
      </c>
      <c r="U11" s="30">
        <v>47555082</v>
      </c>
      <c r="V11" s="30">
        <v>48030633</v>
      </c>
      <c r="W11" s="30">
        <v>48510939</v>
      </c>
    </row>
    <row r="12" spans="1:23" ht="34.9" customHeight="1">
      <c r="A12" s="26" t="s">
        <v>39</v>
      </c>
      <c r="B12" s="27" t="s">
        <v>40</v>
      </c>
      <c r="C12" s="28">
        <v>2683221</v>
      </c>
      <c r="D12" s="28">
        <v>0</v>
      </c>
      <c r="E12" s="29">
        <f t="shared" si="0"/>
        <v>0</v>
      </c>
      <c r="F12" s="30">
        <v>3542550</v>
      </c>
      <c r="G12" s="30">
        <v>5589712</v>
      </c>
      <c r="H12" s="30">
        <v>5157944</v>
      </c>
      <c r="I12" s="30">
        <v>4881532</v>
      </c>
      <c r="J12" s="30">
        <v>4542602</v>
      </c>
      <c r="K12" s="30">
        <v>4366475</v>
      </c>
      <c r="L12" s="30">
        <v>4174546</v>
      </c>
      <c r="M12" s="30">
        <v>3823874</v>
      </c>
      <c r="N12" s="30">
        <v>3641484</v>
      </c>
      <c r="O12" s="30">
        <v>3306541</v>
      </c>
      <c r="P12" s="30">
        <v>2851343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</row>
    <row r="13" spans="1:23" ht="34.9" customHeight="1">
      <c r="A13" s="26" t="s">
        <v>41</v>
      </c>
      <c r="B13" s="27" t="s">
        <v>42</v>
      </c>
      <c r="C13" s="28">
        <v>118437942</v>
      </c>
      <c r="D13" s="28">
        <f>35768407</f>
        <v>35768407</v>
      </c>
      <c r="E13" s="29">
        <f t="shared" si="0"/>
        <v>0.3020012539562702</v>
      </c>
      <c r="F13" s="30">
        <v>213088718</v>
      </c>
      <c r="G13" s="30">
        <v>90907723</v>
      </c>
      <c r="H13" s="30">
        <v>64271743</v>
      </c>
      <c r="I13" s="30">
        <v>51241350</v>
      </c>
      <c r="J13" s="30">
        <v>4542602</v>
      </c>
      <c r="K13" s="30">
        <v>4366475</v>
      </c>
      <c r="L13" s="30">
        <v>4174546</v>
      </c>
      <c r="M13" s="30">
        <v>3823874</v>
      </c>
      <c r="N13" s="30">
        <v>3641484</v>
      </c>
      <c r="O13" s="30">
        <v>3306541</v>
      </c>
      <c r="P13" s="30">
        <v>2851343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</row>
    <row r="14" spans="1:23" ht="34.9" customHeight="1">
      <c r="A14" s="31" t="s">
        <v>43</v>
      </c>
      <c r="B14" s="36" t="s">
        <v>44</v>
      </c>
      <c r="C14" s="33">
        <v>218097882</v>
      </c>
      <c r="D14" s="33">
        <f>D5-D9</f>
        <v>63815952</v>
      </c>
      <c r="E14" s="34">
        <f t="shared" si="0"/>
        <v>0.29260234631714582</v>
      </c>
      <c r="F14" s="35">
        <v>623868064</v>
      </c>
      <c r="G14" s="35">
        <v>563788425</v>
      </c>
      <c r="H14" s="35">
        <v>253323766</v>
      </c>
      <c r="I14" s="35">
        <v>168310157</v>
      </c>
      <c r="J14" s="35">
        <v>161729920</v>
      </c>
      <c r="K14" s="35">
        <v>175172933</v>
      </c>
      <c r="L14" s="35">
        <v>178631574</v>
      </c>
      <c r="M14" s="35">
        <v>172213105</v>
      </c>
      <c r="N14" s="35">
        <v>175666724</v>
      </c>
      <c r="O14" s="35">
        <v>169256049</v>
      </c>
      <c r="P14" s="35">
        <v>172872294</v>
      </c>
      <c r="Q14" s="35">
        <v>176661044</v>
      </c>
      <c r="R14" s="35">
        <v>180769727</v>
      </c>
      <c r="S14" s="35">
        <v>185124040</v>
      </c>
      <c r="T14" s="35">
        <v>189532031</v>
      </c>
      <c r="U14" s="35">
        <v>194198805</v>
      </c>
      <c r="V14" s="35">
        <v>199149165</v>
      </c>
      <c r="W14" s="35">
        <v>204408459</v>
      </c>
    </row>
    <row r="15" spans="1:23" ht="34.9" customHeight="1">
      <c r="A15" s="31" t="s">
        <v>45</v>
      </c>
      <c r="B15" s="36" t="s">
        <v>46</v>
      </c>
      <c r="C15" s="33">
        <v>31269599</v>
      </c>
      <c r="D15" s="33">
        <f>D16</f>
        <v>31269805</v>
      </c>
      <c r="E15" s="34">
        <f t="shared" si="0"/>
        <v>1.0000065878682998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v>0</v>
      </c>
      <c r="Q15" s="35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</row>
    <row r="16" spans="1:23" ht="36" customHeight="1">
      <c r="A16" s="26" t="s">
        <v>47</v>
      </c>
      <c r="B16" s="38" t="s">
        <v>48</v>
      </c>
      <c r="C16" s="28">
        <v>31269599</v>
      </c>
      <c r="D16" s="28">
        <v>31269805</v>
      </c>
      <c r="E16" s="29">
        <f t="shared" si="0"/>
        <v>1.0000065878682998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</row>
    <row r="17" spans="1:23" ht="34.9" customHeight="1">
      <c r="A17" s="31" t="s">
        <v>49</v>
      </c>
      <c r="B17" s="36" t="s">
        <v>50</v>
      </c>
      <c r="C17" s="33">
        <v>0</v>
      </c>
      <c r="D17" s="33">
        <v>0</v>
      </c>
      <c r="E17" s="34"/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7">
        <v>0</v>
      </c>
      <c r="S17" s="37">
        <v>0</v>
      </c>
      <c r="T17" s="37">
        <v>0</v>
      </c>
      <c r="U17" s="37">
        <v>0</v>
      </c>
      <c r="V17" s="37">
        <v>0</v>
      </c>
      <c r="W17" s="37">
        <v>0</v>
      </c>
    </row>
    <row r="18" spans="1:23" ht="34.9" customHeight="1">
      <c r="A18" s="31" t="s">
        <v>51</v>
      </c>
      <c r="B18" s="36" t="s">
        <v>52</v>
      </c>
      <c r="C18" s="33">
        <v>249367481</v>
      </c>
      <c r="D18" s="33">
        <f>D14+D15+D17</f>
        <v>95085757</v>
      </c>
      <c r="E18" s="34">
        <f t="shared" si="0"/>
        <v>0.38130776562642504</v>
      </c>
      <c r="F18" s="35">
        <v>623868064</v>
      </c>
      <c r="G18" s="35">
        <v>563788425</v>
      </c>
      <c r="H18" s="35">
        <v>253323766</v>
      </c>
      <c r="I18" s="35">
        <v>168310157</v>
      </c>
      <c r="J18" s="35">
        <v>161729920</v>
      </c>
      <c r="K18" s="35">
        <v>175172933</v>
      </c>
      <c r="L18" s="35">
        <v>178631574</v>
      </c>
      <c r="M18" s="35">
        <v>172213105</v>
      </c>
      <c r="N18" s="35">
        <v>175666724</v>
      </c>
      <c r="O18" s="35">
        <v>169256049</v>
      </c>
      <c r="P18" s="35">
        <v>172872294</v>
      </c>
      <c r="Q18" s="35">
        <v>176661044</v>
      </c>
      <c r="R18" s="37">
        <v>180769727</v>
      </c>
      <c r="S18" s="37">
        <v>185124040</v>
      </c>
      <c r="T18" s="37">
        <v>189532031</v>
      </c>
      <c r="U18" s="37">
        <v>194198805</v>
      </c>
      <c r="V18" s="37">
        <v>199149165</v>
      </c>
      <c r="W18" s="37">
        <v>204408459</v>
      </c>
    </row>
    <row r="19" spans="1:23" ht="34.9" customHeight="1">
      <c r="A19" s="31" t="s">
        <v>53</v>
      </c>
      <c r="B19" s="36" t="s">
        <v>54</v>
      </c>
      <c r="C19" s="33">
        <v>19051959</v>
      </c>
      <c r="D19" s="33">
        <f>SUM(D20:D21)</f>
        <v>9009532</v>
      </c>
      <c r="E19" s="34">
        <f t="shared" si="0"/>
        <v>0.47289268258450484</v>
      </c>
      <c r="F19" s="35">
        <v>21693366</v>
      </c>
      <c r="G19" s="35">
        <v>24118615</v>
      </c>
      <c r="H19" s="35">
        <v>27876608</v>
      </c>
      <c r="I19" s="35">
        <v>29839264</v>
      </c>
      <c r="J19" s="35">
        <v>28932747</v>
      </c>
      <c r="K19" s="35">
        <v>28026230</v>
      </c>
      <c r="L19" s="35">
        <v>27119713</v>
      </c>
      <c r="M19" s="35">
        <v>26213196</v>
      </c>
      <c r="N19" s="35">
        <v>25306678</v>
      </c>
      <c r="O19" s="35">
        <v>23575484</v>
      </c>
      <c r="P19" s="35">
        <v>21874754</v>
      </c>
      <c r="Q19" s="35">
        <v>15719957</v>
      </c>
      <c r="R19" s="37">
        <v>14411486</v>
      </c>
      <c r="S19" s="37">
        <v>12184573</v>
      </c>
      <c r="T19" s="37">
        <v>9105983</v>
      </c>
      <c r="U19" s="37">
        <v>6707433</v>
      </c>
      <c r="V19" s="37">
        <v>4606610</v>
      </c>
      <c r="W19" s="37">
        <v>1743190</v>
      </c>
    </row>
    <row r="20" spans="1:23" ht="34.9" customHeight="1">
      <c r="A20" s="26" t="s">
        <v>55</v>
      </c>
      <c r="B20" s="27" t="s">
        <v>56</v>
      </c>
      <c r="C20" s="28">
        <v>11954800</v>
      </c>
      <c r="D20" s="28">
        <v>5977400</v>
      </c>
      <c r="E20" s="29">
        <f t="shared" si="0"/>
        <v>0.5</v>
      </c>
      <c r="F20" s="30">
        <v>13984800</v>
      </c>
      <c r="G20" s="30">
        <v>15808421</v>
      </c>
      <c r="H20" s="30">
        <v>18476703</v>
      </c>
      <c r="I20" s="30">
        <v>20144827</v>
      </c>
      <c r="J20" s="30">
        <v>20144827</v>
      </c>
      <c r="K20" s="30">
        <v>20144827</v>
      </c>
      <c r="L20" s="30">
        <v>20144827</v>
      </c>
      <c r="M20" s="30">
        <v>20144827</v>
      </c>
      <c r="N20" s="30">
        <v>20144827</v>
      </c>
      <c r="O20" s="30">
        <v>19320150</v>
      </c>
      <c r="P20" s="30">
        <v>18488827</v>
      </c>
      <c r="Q20" s="30">
        <v>13166027</v>
      </c>
      <c r="R20" s="39">
        <v>12450027</v>
      </c>
      <c r="S20" s="39">
        <v>10783365</v>
      </c>
      <c r="T20" s="39">
        <v>8190027</v>
      </c>
      <c r="U20" s="39">
        <v>6160028</v>
      </c>
      <c r="V20" s="39">
        <v>4336406</v>
      </c>
      <c r="W20" s="39">
        <v>1668124</v>
      </c>
    </row>
    <row r="21" spans="1:23" ht="34.9" customHeight="1">
      <c r="A21" s="26" t="s">
        <v>57</v>
      </c>
      <c r="B21" s="27" t="s">
        <v>58</v>
      </c>
      <c r="C21" s="28">
        <v>7097159</v>
      </c>
      <c r="D21" s="28">
        <v>3032132</v>
      </c>
      <c r="E21" s="29">
        <f t="shared" si="0"/>
        <v>0.42723179796310046</v>
      </c>
      <c r="F21" s="30">
        <v>7708566</v>
      </c>
      <c r="G21" s="30">
        <v>8310194</v>
      </c>
      <c r="H21" s="30">
        <v>9399905</v>
      </c>
      <c r="I21" s="30">
        <v>9694437</v>
      </c>
      <c r="J21" s="30">
        <v>8787920</v>
      </c>
      <c r="K21" s="30">
        <v>7881403</v>
      </c>
      <c r="L21" s="30">
        <v>6974886</v>
      </c>
      <c r="M21" s="30">
        <v>6068369</v>
      </c>
      <c r="N21" s="30">
        <v>5161851</v>
      </c>
      <c r="O21" s="30">
        <v>4255334</v>
      </c>
      <c r="P21" s="30">
        <v>3385927</v>
      </c>
      <c r="Q21" s="30">
        <v>2553930</v>
      </c>
      <c r="R21" s="39">
        <v>1961459</v>
      </c>
      <c r="S21" s="39">
        <v>1401208</v>
      </c>
      <c r="T21" s="39">
        <v>915956</v>
      </c>
      <c r="U21" s="39">
        <v>547405</v>
      </c>
      <c r="V21" s="39">
        <v>270204</v>
      </c>
      <c r="W21" s="39">
        <v>75066</v>
      </c>
    </row>
    <row r="22" spans="1:23" ht="34.9" customHeight="1">
      <c r="A22" s="31" t="s">
        <v>59</v>
      </c>
      <c r="B22" s="36" t="s">
        <v>60</v>
      </c>
      <c r="C22" s="33">
        <v>0</v>
      </c>
      <c r="D22" s="33">
        <v>0</v>
      </c>
      <c r="E22" s="34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</row>
    <row r="23" spans="1:23" ht="34.9" customHeight="1">
      <c r="A23" s="31" t="s">
        <v>61</v>
      </c>
      <c r="B23" s="36" t="s">
        <v>62</v>
      </c>
      <c r="C23" s="33">
        <v>230315522</v>
      </c>
      <c r="D23" s="33">
        <f>D18-D19-D22</f>
        <v>86076225</v>
      </c>
      <c r="E23" s="34">
        <f t="shared" si="0"/>
        <v>0.3737317582963427</v>
      </c>
      <c r="F23" s="35">
        <v>602174698</v>
      </c>
      <c r="G23" s="35">
        <v>539669810</v>
      </c>
      <c r="H23" s="35">
        <v>225447158</v>
      </c>
      <c r="I23" s="35">
        <v>138470893</v>
      </c>
      <c r="J23" s="35">
        <v>132797173</v>
      </c>
      <c r="K23" s="35">
        <v>147146703</v>
      </c>
      <c r="L23" s="35">
        <v>151511861</v>
      </c>
      <c r="M23" s="35">
        <v>145999909</v>
      </c>
      <c r="N23" s="35">
        <v>150360046</v>
      </c>
      <c r="O23" s="35">
        <v>145680565</v>
      </c>
      <c r="P23" s="35">
        <v>150997540</v>
      </c>
      <c r="Q23" s="35">
        <v>160941087</v>
      </c>
      <c r="R23" s="37">
        <v>166358241</v>
      </c>
      <c r="S23" s="37">
        <v>172939467</v>
      </c>
      <c r="T23" s="37">
        <v>180426048</v>
      </c>
      <c r="U23" s="37">
        <v>187491372</v>
      </c>
      <c r="V23" s="37">
        <v>194542555</v>
      </c>
      <c r="W23" s="37">
        <v>202665269</v>
      </c>
    </row>
    <row r="24" spans="1:23" s="25" customFormat="1" ht="34.9" customHeight="1">
      <c r="A24" s="40" t="s">
        <v>63</v>
      </c>
      <c r="B24" s="41" t="s">
        <v>64</v>
      </c>
      <c r="C24" s="42">
        <v>260765522</v>
      </c>
      <c r="D24" s="42">
        <v>49153408</v>
      </c>
      <c r="E24" s="23">
        <f t="shared" si="0"/>
        <v>0.18849657586250992</v>
      </c>
      <c r="F24" s="43">
        <v>629529014</v>
      </c>
      <c r="G24" s="43">
        <v>579694040</v>
      </c>
      <c r="H24" s="43">
        <v>250469018</v>
      </c>
      <c r="I24" s="43">
        <v>138242617</v>
      </c>
      <c r="J24" s="43">
        <v>132574813</v>
      </c>
      <c r="K24" s="43">
        <v>146930527</v>
      </c>
      <c r="L24" s="43">
        <v>151301871</v>
      </c>
      <c r="M24" s="43">
        <v>145680632</v>
      </c>
      <c r="N24" s="43">
        <v>150058299</v>
      </c>
      <c r="O24" s="43">
        <v>145396350</v>
      </c>
      <c r="P24" s="43">
        <v>150730857</v>
      </c>
      <c r="Q24" s="43">
        <v>160691935</v>
      </c>
      <c r="R24" s="44">
        <v>166185359</v>
      </c>
      <c r="S24" s="44">
        <v>172772771</v>
      </c>
      <c r="T24" s="44">
        <v>180265540</v>
      </c>
      <c r="U24" s="44">
        <v>188360018</v>
      </c>
      <c r="V24" s="44">
        <v>197115733</v>
      </c>
      <c r="W24" s="44">
        <v>204412534</v>
      </c>
    </row>
    <row r="25" spans="1:23" ht="34.9" customHeight="1">
      <c r="A25" s="26" t="s">
        <v>65</v>
      </c>
      <c r="B25" s="27" t="s">
        <v>66</v>
      </c>
      <c r="C25" s="28">
        <v>202990911</v>
      </c>
      <c r="D25" s="28">
        <f>29490626</f>
        <v>29490626</v>
      </c>
      <c r="E25" s="34">
        <f t="shared" si="0"/>
        <v>0.14528052440732186</v>
      </c>
      <c r="F25" s="30">
        <v>623894530</v>
      </c>
      <c r="G25" s="30">
        <v>553794677</v>
      </c>
      <c r="H25" s="30">
        <v>209924293</v>
      </c>
      <c r="I25" s="30">
        <v>66553748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</row>
    <row r="26" spans="1:23" ht="34.9" customHeight="1">
      <c r="A26" s="31" t="s">
        <v>67</v>
      </c>
      <c r="B26" s="36" t="s">
        <v>68</v>
      </c>
      <c r="C26" s="33">
        <v>30450000</v>
      </c>
      <c r="D26" s="33">
        <v>0</v>
      </c>
      <c r="E26" s="34">
        <f t="shared" si="0"/>
        <v>0</v>
      </c>
      <c r="F26" s="35">
        <v>27354316</v>
      </c>
      <c r="G26" s="35">
        <v>40024230</v>
      </c>
      <c r="H26" s="35">
        <v>25021860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</row>
    <row r="27" spans="1:23" ht="34.9" customHeight="1">
      <c r="A27" s="31" t="s">
        <v>69</v>
      </c>
      <c r="B27" s="36" t="s">
        <v>70</v>
      </c>
      <c r="C27" s="33">
        <f>C23-C24+C26</f>
        <v>0</v>
      </c>
      <c r="D27" s="33">
        <f>D23-D24+D26</f>
        <v>36922817</v>
      </c>
      <c r="E27" s="34"/>
      <c r="F27" s="35">
        <v>0</v>
      </c>
      <c r="G27" s="35">
        <v>0</v>
      </c>
      <c r="H27" s="35">
        <v>0</v>
      </c>
      <c r="I27" s="35">
        <v>228276</v>
      </c>
      <c r="J27" s="35">
        <v>222360</v>
      </c>
      <c r="K27" s="35">
        <v>216176</v>
      </c>
      <c r="L27" s="35">
        <v>209990</v>
      </c>
      <c r="M27" s="35">
        <v>319277</v>
      </c>
      <c r="N27" s="35">
        <v>301747</v>
      </c>
      <c r="O27" s="35">
        <v>284215</v>
      </c>
      <c r="P27" s="35">
        <v>266683</v>
      </c>
      <c r="Q27" s="35">
        <v>249152</v>
      </c>
      <c r="R27" s="37">
        <v>172882</v>
      </c>
      <c r="S27" s="37">
        <v>166696</v>
      </c>
      <c r="T27" s="37">
        <v>160508</v>
      </c>
      <c r="U27" s="37">
        <v>-868646</v>
      </c>
      <c r="V27" s="37">
        <v>-2573178</v>
      </c>
      <c r="W27" s="37">
        <v>-1747265</v>
      </c>
    </row>
    <row r="28" spans="1:23" ht="34.9" customHeight="1">
      <c r="A28" s="45" t="s">
        <v>71</v>
      </c>
      <c r="B28" s="46" t="s">
        <v>72</v>
      </c>
      <c r="C28" s="47">
        <v>171301461</v>
      </c>
      <c r="D28" s="47">
        <v>146829283</v>
      </c>
      <c r="E28" s="34">
        <f t="shared" si="0"/>
        <v>0.85713970063571143</v>
      </c>
      <c r="F28" s="35">
        <v>184670977</v>
      </c>
      <c r="G28" s="35">
        <v>208886786</v>
      </c>
      <c r="H28" s="35">
        <v>215431943</v>
      </c>
      <c r="I28" s="35">
        <v>195287116</v>
      </c>
      <c r="J28" s="35">
        <v>175142289</v>
      </c>
      <c r="K28" s="35">
        <v>154997462</v>
      </c>
      <c r="L28" s="35">
        <v>134852635</v>
      </c>
      <c r="M28" s="35">
        <v>114707808</v>
      </c>
      <c r="N28" s="35">
        <v>94562981</v>
      </c>
      <c r="O28" s="35">
        <v>75242831</v>
      </c>
      <c r="P28" s="35">
        <v>56754004</v>
      </c>
      <c r="Q28" s="35">
        <v>43587977</v>
      </c>
      <c r="R28" s="37">
        <v>31137950</v>
      </c>
      <c r="S28" s="37">
        <v>20354585</v>
      </c>
      <c r="T28" s="37">
        <v>12164558</v>
      </c>
      <c r="U28" s="37">
        <v>6004530</v>
      </c>
      <c r="V28" s="37">
        <v>1668124</v>
      </c>
      <c r="W28" s="37">
        <v>0</v>
      </c>
    </row>
    <row r="29" spans="1:23" s="25" customFormat="1" ht="34.9" customHeight="1">
      <c r="A29" s="40" t="s">
        <v>76</v>
      </c>
      <c r="B29" s="41" t="s">
        <v>73</v>
      </c>
      <c r="C29" s="42">
        <v>429862148</v>
      </c>
      <c r="D29" s="42">
        <f>D9+D21</f>
        <v>183279605</v>
      </c>
      <c r="E29" s="23">
        <f t="shared" si="0"/>
        <v>0.42636832727128138</v>
      </c>
      <c r="F29" s="43">
        <v>458317502</v>
      </c>
      <c r="G29" s="43">
        <v>379913986</v>
      </c>
      <c r="H29" s="43">
        <v>363886690</v>
      </c>
      <c r="I29" s="43">
        <v>348189400</v>
      </c>
      <c r="J29" s="43">
        <v>360376299</v>
      </c>
      <c r="K29" s="43">
        <v>372629591</v>
      </c>
      <c r="L29" s="43">
        <v>384926831</v>
      </c>
      <c r="M29" s="43">
        <v>397129455</v>
      </c>
      <c r="N29" s="43">
        <v>409455818</v>
      </c>
      <c r="O29" s="43">
        <v>422163757</v>
      </c>
      <c r="P29" s="43">
        <v>434843040</v>
      </c>
      <c r="Q29" s="43">
        <v>447902175</v>
      </c>
      <c r="R29" s="43">
        <v>461411299</v>
      </c>
      <c r="S29" s="43">
        <v>475253322</v>
      </c>
      <c r="T29" s="43">
        <v>489035388</v>
      </c>
      <c r="U29" s="43">
        <v>503216956</v>
      </c>
      <c r="V29" s="43">
        <v>517763577</v>
      </c>
      <c r="W29" s="43">
        <v>532656778</v>
      </c>
    </row>
    <row r="30" spans="1:23" s="19" customFormat="1" ht="34.9" customHeight="1">
      <c r="A30" s="14" t="s">
        <v>77</v>
      </c>
      <c r="B30" s="15" t="s">
        <v>81</v>
      </c>
      <c r="C30" s="16">
        <v>690627670</v>
      </c>
      <c r="D30" s="16">
        <f>D24+D29</f>
        <v>232433013</v>
      </c>
      <c r="E30" s="17">
        <f t="shared" si="0"/>
        <v>0.33655328782294519</v>
      </c>
      <c r="F30" s="18">
        <v>1087846516</v>
      </c>
      <c r="G30" s="18">
        <v>959608026</v>
      </c>
      <c r="H30" s="18">
        <v>614355708</v>
      </c>
      <c r="I30" s="18">
        <v>486432017</v>
      </c>
      <c r="J30" s="18">
        <v>492951112</v>
      </c>
      <c r="K30" s="18">
        <v>519560118</v>
      </c>
      <c r="L30" s="18">
        <v>536228702</v>
      </c>
      <c r="M30" s="18">
        <v>542810087</v>
      </c>
      <c r="N30" s="18">
        <v>559514117</v>
      </c>
      <c r="O30" s="18">
        <v>567560107</v>
      </c>
      <c r="P30" s="18">
        <v>585573897</v>
      </c>
      <c r="Q30" s="18">
        <v>608594110</v>
      </c>
      <c r="R30" s="18">
        <v>627596658</v>
      </c>
      <c r="S30" s="18">
        <v>648026093</v>
      </c>
      <c r="T30" s="18">
        <v>669300928</v>
      </c>
      <c r="U30" s="18">
        <v>691576974</v>
      </c>
      <c r="V30" s="18">
        <v>714879310</v>
      </c>
      <c r="W30" s="18">
        <v>737069312</v>
      </c>
    </row>
    <row r="31" spans="1:23" ht="34.9" customHeight="1">
      <c r="A31" s="31" t="s">
        <v>78</v>
      </c>
      <c r="B31" s="36" t="s">
        <v>82</v>
      </c>
      <c r="C31" s="33">
        <v>-49764799</v>
      </c>
      <c r="D31" s="33">
        <f>D5-D30</f>
        <v>11630412</v>
      </c>
      <c r="E31" s="34">
        <f t="shared" si="0"/>
        <v>-0.23370760524924455</v>
      </c>
      <c r="F31" s="35">
        <v>-13369516</v>
      </c>
      <c r="G31" s="35">
        <v>-24215809</v>
      </c>
      <c r="H31" s="35">
        <v>-6545157</v>
      </c>
      <c r="I31" s="35">
        <v>20373103</v>
      </c>
      <c r="J31" s="35">
        <v>20367187</v>
      </c>
      <c r="K31" s="35">
        <v>20361003</v>
      </c>
      <c r="L31" s="35">
        <v>20354817</v>
      </c>
      <c r="M31" s="35">
        <v>20464104</v>
      </c>
      <c r="N31" s="35">
        <v>20446574</v>
      </c>
      <c r="O31" s="35">
        <v>19604365</v>
      </c>
      <c r="P31" s="35">
        <v>18755510</v>
      </c>
      <c r="Q31" s="35">
        <v>13415179</v>
      </c>
      <c r="R31" s="35">
        <v>12622909</v>
      </c>
      <c r="S31" s="35">
        <v>10950061</v>
      </c>
      <c r="T31" s="35">
        <v>8350535</v>
      </c>
      <c r="U31" s="35">
        <v>5291382</v>
      </c>
      <c r="V31" s="35">
        <v>1763228</v>
      </c>
      <c r="W31" s="35">
        <v>-79141</v>
      </c>
    </row>
    <row r="32" spans="1:23" ht="34.9" customHeight="1">
      <c r="A32" s="31" t="s">
        <v>79</v>
      </c>
      <c r="B32" s="36" t="s">
        <v>74</v>
      </c>
      <c r="C32" s="33">
        <v>61719599</v>
      </c>
      <c r="D32" s="33">
        <f>D15+D17+D26</f>
        <v>31269805</v>
      </c>
      <c r="E32" s="34">
        <f t="shared" si="0"/>
        <v>0.50664303570734481</v>
      </c>
      <c r="F32" s="35">
        <v>27354316</v>
      </c>
      <c r="G32" s="35">
        <v>40024230</v>
      </c>
      <c r="H32" s="35">
        <v>25021860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</row>
    <row r="33" spans="1:23" ht="34.9" customHeight="1">
      <c r="A33" s="31" t="s">
        <v>80</v>
      </c>
      <c r="B33" s="36" t="s">
        <v>75</v>
      </c>
      <c r="C33" s="33">
        <v>11954800</v>
      </c>
      <c r="D33" s="33">
        <f>D20+D22</f>
        <v>5977400</v>
      </c>
      <c r="E33" s="34">
        <f t="shared" si="0"/>
        <v>0.5</v>
      </c>
      <c r="F33" s="35">
        <v>13984800</v>
      </c>
      <c r="G33" s="35">
        <v>15808421</v>
      </c>
      <c r="H33" s="35">
        <v>18476703</v>
      </c>
      <c r="I33" s="35">
        <v>20144827</v>
      </c>
      <c r="J33" s="35">
        <v>20144827</v>
      </c>
      <c r="K33" s="35">
        <v>20144827</v>
      </c>
      <c r="L33" s="35">
        <v>20144827</v>
      </c>
      <c r="M33" s="35">
        <v>20144827</v>
      </c>
      <c r="N33" s="35">
        <v>20144827</v>
      </c>
      <c r="O33" s="35">
        <v>19320150</v>
      </c>
      <c r="P33" s="35">
        <v>18488827</v>
      </c>
      <c r="Q33" s="35">
        <v>13166027</v>
      </c>
      <c r="R33" s="35">
        <v>12450027</v>
      </c>
      <c r="S33" s="35">
        <v>10783365</v>
      </c>
      <c r="T33" s="35">
        <v>8190027</v>
      </c>
      <c r="U33" s="35">
        <v>6160028</v>
      </c>
      <c r="V33" s="35">
        <v>4336406</v>
      </c>
      <c r="W33" s="35">
        <v>1668124</v>
      </c>
    </row>
    <row r="34" spans="1:23" ht="24.75" customHeight="1">
      <c r="A34" s="8"/>
    </row>
    <row r="35" spans="1:23" ht="11.25" customHeight="1">
      <c r="A35" s="8"/>
    </row>
  </sheetData>
  <mergeCells count="3">
    <mergeCell ref="C1:D1"/>
    <mergeCell ref="V1:W1"/>
    <mergeCell ref="B2:V2"/>
  </mergeCells>
  <printOptions horizontalCentered="1"/>
  <pageMargins left="0.19685039370078741" right="0.19685039370078741" top="0.59055118110236227" bottom="0.39370078740157483" header="0" footer="0.19685039370078741"/>
  <pageSetup paperSize="9" scale="57" pageOrder="overThenDown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Nr 1</vt:lpstr>
      <vt:lpstr>'Tabela Nr 1'!Obszar_wydruku</vt:lpstr>
      <vt:lpstr>'Tabela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df0037</dc:creator>
  <cp:lastModifiedBy>df0023b</cp:lastModifiedBy>
  <cp:lastPrinted>2011-08-22T08:46:57Z</cp:lastPrinted>
  <dcterms:created xsi:type="dcterms:W3CDTF">2011-08-18T08:06:53Z</dcterms:created>
  <dcterms:modified xsi:type="dcterms:W3CDTF">2011-09-19T06:58:42Z</dcterms:modified>
</cp:coreProperties>
</file>