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'Zalacznik Nr 1'!$A:$I</definedName>
    <definedName name="§">[1]Paragraf.wydatek!$A:$A</definedName>
    <definedName name="B_M">[2]Paragraf.dochód!#REF!</definedName>
    <definedName name="czwartaP">'[1]4P'!$A:$A</definedName>
    <definedName name="Dział">[1]Dział!$A:$A</definedName>
    <definedName name="_xlnm.Criteria" localSheetId="0">'Zalacznik Nr 1'!#REF!</definedName>
    <definedName name="Nazwa">[3]Nazwa.Dep!#REF!</definedName>
    <definedName name="Nr">#REF!</definedName>
    <definedName name="_xlnm.Print_Area" localSheetId="0">'Zalacznik Nr 1'!$A$1:$I$80</definedName>
    <definedName name="Paragraf">[1]Paragraf.dochód!$A:$A</definedName>
    <definedName name="Rozdz">[1]Rozdz!$A:$A</definedName>
    <definedName name="Rozdział">[2]Rozdz!$A$1:$A$65536</definedName>
    <definedName name="Symb">[1]Nazwa.Dep!$D$1:$D$3</definedName>
    <definedName name="Symbol">[1]Nazwa.Dep!$A:$A</definedName>
    <definedName name="_xlnm.Print_Titles" localSheetId="0">'Zalacznik Nr 1'!$11:$11</definedName>
    <definedName name="Znak">[1]Nazwa.Dep!$D:$D</definedName>
  </definedNames>
  <calcPr calcId="125725"/>
</workbook>
</file>

<file path=xl/calcChain.xml><?xml version="1.0" encoding="utf-8"?>
<calcChain xmlns="http://schemas.openxmlformats.org/spreadsheetml/2006/main">
  <c r="J11" i="1"/>
  <c r="E13"/>
  <c r="I13"/>
  <c r="E14"/>
  <c r="I14"/>
  <c r="E15"/>
  <c r="I15"/>
  <c r="E16"/>
  <c r="I16"/>
  <c r="E17"/>
  <c r="I17"/>
  <c r="E18"/>
  <c r="I18"/>
  <c r="E19"/>
  <c r="I19"/>
  <c r="E20"/>
  <c r="I20"/>
  <c r="E21"/>
  <c r="I21"/>
  <c r="J21"/>
  <c r="E22"/>
  <c r="I22"/>
  <c r="J22"/>
  <c r="E23"/>
  <c r="I23"/>
  <c r="J23"/>
  <c r="E24"/>
  <c r="I24"/>
  <c r="J24"/>
  <c r="E25"/>
  <c r="I25"/>
  <c r="J25"/>
  <c r="E26"/>
  <c r="I26"/>
  <c r="J26"/>
  <c r="J27" s="1"/>
  <c r="E27"/>
  <c r="E28"/>
  <c r="G28"/>
  <c r="G27" s="1"/>
  <c r="H28"/>
  <c r="H27" s="1"/>
  <c r="H30" s="1"/>
  <c r="J28"/>
  <c r="E29"/>
  <c r="I29"/>
  <c r="J29"/>
  <c r="J30"/>
  <c r="J31" s="1"/>
  <c r="F30"/>
  <c r="E33"/>
  <c r="F33"/>
  <c r="E34"/>
  <c r="F34"/>
  <c r="G34"/>
  <c r="H34"/>
  <c r="E35"/>
  <c r="F35"/>
  <c r="I35" s="1"/>
  <c r="E36"/>
  <c r="F36"/>
  <c r="I36" s="1"/>
  <c r="E37"/>
  <c r="F37"/>
  <c r="I37" s="1"/>
  <c r="E38"/>
  <c r="F38"/>
  <c r="I38" s="1"/>
  <c r="E39"/>
  <c r="F39"/>
  <c r="G39"/>
  <c r="H39"/>
  <c r="H33" s="1"/>
  <c r="E40"/>
  <c r="F40"/>
  <c r="I40" s="1"/>
  <c r="E41"/>
  <c r="F41"/>
  <c r="I41" s="1"/>
  <c r="E42"/>
  <c r="F42"/>
  <c r="I42" s="1"/>
  <c r="E43"/>
  <c r="F43"/>
  <c r="E44"/>
  <c r="F44"/>
  <c r="G44"/>
  <c r="G43" s="1"/>
  <c r="H44"/>
  <c r="H43" s="1"/>
  <c r="E45"/>
  <c r="F45"/>
  <c r="I45" s="1"/>
  <c r="E46"/>
  <c r="I46"/>
  <c r="E47"/>
  <c r="F47"/>
  <c r="J47"/>
  <c r="E48"/>
  <c r="F48"/>
  <c r="G48"/>
  <c r="H48"/>
  <c r="H47" s="1"/>
  <c r="J48"/>
  <c r="J49" s="1"/>
  <c r="J50" s="1"/>
  <c r="E49"/>
  <c r="F49"/>
  <c r="I49" s="1"/>
  <c r="E50"/>
  <c r="F50"/>
  <c r="I50" s="1"/>
  <c r="E51"/>
  <c r="F51"/>
  <c r="I51" s="1"/>
  <c r="J51"/>
  <c r="J52" s="1"/>
  <c r="E52"/>
  <c r="F52"/>
  <c r="I52" s="1"/>
  <c r="E53"/>
  <c r="F53"/>
  <c r="E54"/>
  <c r="F54"/>
  <c r="G54"/>
  <c r="H54"/>
  <c r="H53" s="1"/>
  <c r="E55"/>
  <c r="I55"/>
  <c r="E56"/>
  <c r="F56"/>
  <c r="E57"/>
  <c r="F57"/>
  <c r="H57"/>
  <c r="H56" s="1"/>
  <c r="E58"/>
  <c r="F58"/>
  <c r="G58"/>
  <c r="G57" s="1"/>
  <c r="E59"/>
  <c r="F59"/>
  <c r="E60"/>
  <c r="F60"/>
  <c r="G60"/>
  <c r="G59" s="1"/>
  <c r="J60"/>
  <c r="J61" s="1"/>
  <c r="E61"/>
  <c r="F61"/>
  <c r="H61"/>
  <c r="H60" s="1"/>
  <c r="H59" s="1"/>
  <c r="E62"/>
  <c r="I62"/>
  <c r="J62"/>
  <c r="E63"/>
  <c r="I63"/>
  <c r="J63"/>
  <c r="E64"/>
  <c r="I64"/>
  <c r="J64"/>
  <c r="E65"/>
  <c r="I65"/>
  <c r="J65"/>
  <c r="E66"/>
  <c r="I66"/>
  <c r="J66"/>
  <c r="E67"/>
  <c r="I67"/>
  <c r="J67"/>
  <c r="E68"/>
  <c r="I68"/>
  <c r="J68"/>
  <c r="E69"/>
  <c r="I69"/>
  <c r="J69"/>
  <c r="E70"/>
  <c r="I70"/>
  <c r="J70"/>
  <c r="E71"/>
  <c r="F71"/>
  <c r="J71"/>
  <c r="E72"/>
  <c r="F72"/>
  <c r="G72"/>
  <c r="H72"/>
  <c r="J72"/>
  <c r="J73" s="1"/>
  <c r="E73"/>
  <c r="F73"/>
  <c r="I73" s="1"/>
  <c r="E74"/>
  <c r="F74"/>
  <c r="G74"/>
  <c r="H74"/>
  <c r="E75"/>
  <c r="F75"/>
  <c r="I75" s="1"/>
  <c r="E76"/>
  <c r="F76"/>
  <c r="G76"/>
  <c r="H76"/>
  <c r="J76"/>
  <c r="E77"/>
  <c r="F77"/>
  <c r="I77" s="1"/>
  <c r="J77"/>
  <c r="E78"/>
  <c r="F78"/>
  <c r="I78" s="1"/>
  <c r="J78"/>
  <c r="E79"/>
  <c r="I79"/>
  <c r="J79"/>
  <c r="E80"/>
  <c r="I72" l="1"/>
  <c r="I58"/>
  <c r="I76"/>
  <c r="F80"/>
  <c r="I61"/>
  <c r="I43"/>
  <c r="G33"/>
  <c r="I33" s="1"/>
  <c r="I59"/>
  <c r="I74"/>
  <c r="G71"/>
  <c r="I57"/>
  <c r="H71"/>
  <c r="H80" s="1"/>
  <c r="I54"/>
  <c r="I48"/>
  <c r="I44"/>
  <c r="I39"/>
  <c r="I34"/>
  <c r="I27"/>
  <c r="G47"/>
  <c r="I60"/>
  <c r="G56"/>
  <c r="I56" s="1"/>
  <c r="G53"/>
  <c r="I53" s="1"/>
  <c r="G30"/>
  <c r="I28"/>
  <c r="I71" l="1"/>
  <c r="I47"/>
  <c r="G80"/>
  <c r="I30"/>
  <c r="I80" l="1"/>
</calcChain>
</file>

<file path=xl/sharedStrings.xml><?xml version="1.0" encoding="utf-8"?>
<sst xmlns="http://schemas.openxmlformats.org/spreadsheetml/2006/main" count="18" uniqueCount="18">
  <si>
    <t>Plan po zmianach</t>
  </si>
  <si>
    <t>Zwiększenia</t>
  </si>
  <si>
    <t>Zmniejszenia</t>
  </si>
  <si>
    <t>Plan przed zmianami</t>
  </si>
  <si>
    <t>Wyszczególnienie</t>
  </si>
  <si>
    <t>§</t>
  </si>
  <si>
    <t>Rozdz.</t>
  </si>
  <si>
    <t>Dz.</t>
  </si>
  <si>
    <t>WYDATKI</t>
  </si>
  <si>
    <t>Ogółem</t>
  </si>
  <si>
    <t>DOCHODY</t>
  </si>
  <si>
    <t>w zł</t>
  </si>
  <si>
    <t>Zmiany w planie dochodów i wydatków budżetu 
Województwa Warmińsko-Mazurskiego na 2014 rok</t>
  </si>
  <si>
    <t>Warmińsko-Mazurskiego</t>
  </si>
  <si>
    <t xml:space="preserve">Zarządu Województwa </t>
  </si>
  <si>
    <t>Załącznik Nr 1</t>
  </si>
  <si>
    <t>do Uchwały Nr 23/245/14/IV</t>
  </si>
  <si>
    <t>z dnia 15 kwietnia 2014 r.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</si>
</sst>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sz val="10"/>
      <color indexed="55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indexed="55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0">
    <xf numFmtId="0" fontId="0" fillId="0" borderId="0" xfId="0"/>
    <xf numFmtId="0" fontId="3" fillId="2" borderId="0" xfId="0" applyFont="1" applyFill="1" applyAlignment="1" applyProtection="1">
      <alignment horizontal="center" vertical="center"/>
      <protection locked="0"/>
    </xf>
    <xf numFmtId="164" fontId="3" fillId="2" borderId="0" xfId="0" applyNumberFormat="1" applyFont="1" applyFill="1" applyAlignment="1" applyProtection="1">
      <alignment horizontal="right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4" fillId="2" borderId="0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64" fontId="3" fillId="2" borderId="0" xfId="0" applyNumberFormat="1" applyFont="1" applyFill="1" applyAlignment="1" applyProtection="1">
      <alignment horizontal="right" vertical="top"/>
      <protection locked="0"/>
    </xf>
    <xf numFmtId="49" fontId="3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 applyProtection="1">
      <alignment horizontal="center"/>
      <protection locked="0"/>
    </xf>
    <xf numFmtId="164" fontId="5" fillId="2" borderId="17" xfId="0" applyNumberFormat="1" applyFont="1" applyFill="1" applyBorder="1" applyAlignment="1" applyProtection="1">
      <alignment horizontal="right" vertical="top"/>
      <protection locked="0"/>
    </xf>
    <xf numFmtId="0" fontId="5" fillId="2" borderId="18" xfId="0" applyFont="1" applyFill="1" applyBorder="1" applyAlignment="1" applyProtection="1">
      <alignment horizontal="left" vertical="top"/>
      <protection locked="0"/>
    </xf>
    <xf numFmtId="0" fontId="3" fillId="2" borderId="17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164" fontId="5" fillId="2" borderId="12" xfId="0" applyNumberFormat="1" applyFont="1" applyFill="1" applyBorder="1" applyAlignment="1" applyProtection="1">
      <alignment horizontal="center" vertical="center"/>
      <protection locked="0"/>
    </xf>
    <xf numFmtId="49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hidden="1"/>
    </xf>
    <xf numFmtId="164" fontId="5" fillId="2" borderId="3" xfId="0" applyNumberFormat="1" applyFont="1" applyFill="1" applyBorder="1" applyAlignment="1" applyProtection="1">
      <alignment horizontal="center" vertical="top"/>
      <protection locked="0"/>
    </xf>
    <xf numFmtId="165" fontId="5" fillId="2" borderId="3" xfId="0" applyNumberFormat="1" applyFont="1" applyFill="1" applyBorder="1" applyAlignment="1" applyProtection="1">
      <alignment horizontal="center" vertical="top"/>
      <protection locked="0"/>
    </xf>
    <xf numFmtId="164" fontId="5" fillId="2" borderId="12" xfId="0" applyNumberFormat="1" applyFont="1" applyFill="1" applyBorder="1" applyAlignment="1" applyProtection="1">
      <alignment horizontal="right" vertical="top"/>
      <protection locked="0"/>
    </xf>
    <xf numFmtId="0" fontId="5" fillId="2" borderId="11" xfId="0" applyFont="1" applyFill="1" applyBorder="1" applyAlignment="1" applyProtection="1">
      <alignment horizontal="left" vertical="top"/>
      <protection locked="0"/>
    </xf>
    <xf numFmtId="0" fontId="3" fillId="2" borderId="3" xfId="0" applyNumberFormat="1" applyFont="1" applyFill="1" applyBorder="1" applyAlignment="1" applyProtection="1">
      <alignment horizontal="left" vertical="top" wrapText="1"/>
      <protection locked="0"/>
    </xf>
    <xf numFmtId="3" fontId="5" fillId="2" borderId="3" xfId="0" applyNumberFormat="1" applyFont="1" applyFill="1" applyBorder="1" applyAlignment="1" applyProtection="1">
      <alignment horizontal="right" wrapText="1"/>
      <protection locked="0"/>
    </xf>
    <xf numFmtId="3" fontId="8" fillId="2" borderId="0" xfId="0" applyNumberFormat="1" applyFont="1" applyFill="1" applyBorder="1" applyAlignment="1" applyProtection="1">
      <alignment horizontal="center"/>
      <protection hidden="1"/>
    </xf>
    <xf numFmtId="0" fontId="5" fillId="2" borderId="0" xfId="0" applyFont="1" applyFill="1" applyProtection="1">
      <protection locked="0"/>
    </xf>
    <xf numFmtId="164" fontId="9" fillId="2" borderId="5" xfId="0" applyNumberFormat="1" applyFont="1" applyFill="1" applyBorder="1" applyAlignment="1" applyProtection="1">
      <alignment horizontal="center" vertical="top"/>
      <protection locked="0"/>
    </xf>
    <xf numFmtId="165" fontId="9" fillId="2" borderId="5" xfId="0" applyNumberFormat="1" applyFont="1" applyFill="1" applyBorder="1" applyAlignment="1" applyProtection="1">
      <alignment horizontal="center" vertical="top"/>
      <protection locked="0"/>
    </xf>
    <xf numFmtId="164" fontId="9" fillId="2" borderId="2" xfId="0" applyNumberFormat="1" applyFont="1" applyFill="1" applyBorder="1" applyAlignment="1" applyProtection="1">
      <alignment horizontal="right" vertical="top"/>
      <protection locked="0"/>
    </xf>
    <xf numFmtId="0" fontId="9" fillId="2" borderId="10" xfId="0" applyFont="1" applyFill="1" applyBorder="1" applyAlignment="1" applyProtection="1">
      <alignment horizontal="left" vertical="top"/>
      <protection locked="0"/>
    </xf>
    <xf numFmtId="0" fontId="3" fillId="2" borderId="5" xfId="0" applyNumberFormat="1" applyFont="1" applyFill="1" applyBorder="1" applyAlignment="1" applyProtection="1">
      <alignment horizontal="left" vertical="top" wrapText="1"/>
      <protection locked="0"/>
    </xf>
    <xf numFmtId="3" fontId="9" fillId="2" borderId="5" xfId="0" applyNumberFormat="1" applyFont="1" applyFill="1" applyBorder="1" applyAlignment="1" applyProtection="1">
      <alignment horizontal="right" wrapText="1"/>
      <protection locked="0"/>
    </xf>
    <xf numFmtId="3" fontId="3" fillId="2" borderId="5" xfId="0" applyNumberFormat="1" applyFont="1" applyFill="1" applyBorder="1" applyAlignment="1" applyProtection="1">
      <alignment horizontal="right" wrapText="1"/>
      <protection locked="0"/>
    </xf>
    <xf numFmtId="3" fontId="10" fillId="2" borderId="0" xfId="0" applyNumberFormat="1" applyFont="1" applyFill="1" applyBorder="1" applyAlignment="1" applyProtection="1">
      <alignment horizontal="center"/>
      <protection hidden="1"/>
    </xf>
    <xf numFmtId="0" fontId="9" fillId="2" borderId="0" xfId="0" applyFont="1" applyFill="1" applyProtection="1">
      <protection locked="0"/>
    </xf>
    <xf numFmtId="164" fontId="3" fillId="2" borderId="5" xfId="0" applyNumberFormat="1" applyFont="1" applyFill="1" applyBorder="1" applyAlignment="1" applyProtection="1">
      <alignment horizontal="center" vertical="top"/>
      <protection locked="0"/>
    </xf>
    <xf numFmtId="165" fontId="3" fillId="2" borderId="5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right" vertical="top"/>
      <protection locked="0"/>
    </xf>
    <xf numFmtId="0" fontId="3" fillId="2" borderId="10" xfId="0" applyFont="1" applyFill="1" applyBorder="1" applyAlignment="1" applyProtection="1">
      <alignment horizontal="left" vertical="top"/>
      <protection locked="0"/>
    </xf>
    <xf numFmtId="3" fontId="11" fillId="2" borderId="0" xfId="0" applyNumberFormat="1" applyFont="1" applyFill="1" applyBorder="1" applyAlignment="1" applyProtection="1">
      <alignment horizontal="center"/>
      <protection hidden="1"/>
    </xf>
    <xf numFmtId="0" fontId="9" fillId="2" borderId="5" xfId="0" applyNumberFormat="1" applyFont="1" applyFill="1" applyBorder="1" applyAlignment="1" applyProtection="1">
      <alignment horizontal="left" vertical="top" wrapText="1"/>
      <protection locked="0"/>
    </xf>
    <xf numFmtId="164" fontId="5" fillId="2" borderId="5" xfId="0" applyNumberFormat="1" applyFont="1" applyFill="1" applyBorder="1" applyAlignment="1" applyProtection="1">
      <alignment horizontal="center" vertical="top"/>
      <protection locked="0"/>
    </xf>
    <xf numFmtId="165" fontId="5" fillId="2" borderId="5" xfId="0" applyNumberFormat="1" applyFont="1" applyFill="1" applyBorder="1" applyAlignment="1" applyProtection="1">
      <alignment horizontal="center" vertical="top"/>
      <protection locked="0"/>
    </xf>
    <xf numFmtId="164" fontId="5" fillId="2" borderId="2" xfId="0" applyNumberFormat="1" applyFont="1" applyFill="1" applyBorder="1" applyAlignment="1" applyProtection="1">
      <alignment horizontal="right" vertical="top"/>
      <protection locked="0"/>
    </xf>
    <xf numFmtId="0" fontId="5" fillId="2" borderId="10" xfId="0" applyFont="1" applyFill="1" applyBorder="1" applyAlignment="1" applyProtection="1">
      <alignment horizontal="left" vertical="top"/>
      <protection locked="0"/>
    </xf>
    <xf numFmtId="3" fontId="5" fillId="2" borderId="5" xfId="0" applyNumberFormat="1" applyFont="1" applyFill="1" applyBorder="1" applyAlignment="1" applyProtection="1">
      <alignment horizontal="right" wrapText="1"/>
      <protection locked="0"/>
    </xf>
    <xf numFmtId="0" fontId="5" fillId="2" borderId="3" xfId="0" applyNumberFormat="1" applyFont="1" applyFill="1" applyBorder="1" applyAlignment="1" applyProtection="1">
      <alignment horizontal="left" vertical="top" wrapText="1"/>
      <protection locked="0"/>
    </xf>
    <xf numFmtId="164" fontId="3" fillId="2" borderId="4" xfId="0" applyNumberFormat="1" applyFont="1" applyFill="1" applyBorder="1" applyAlignment="1" applyProtection="1">
      <alignment horizontal="center" vertical="top"/>
      <protection locked="0"/>
    </xf>
    <xf numFmtId="165" fontId="3" fillId="2" borderId="4" xfId="0" applyNumberFormat="1" applyFont="1" applyFill="1" applyBorder="1" applyAlignment="1" applyProtection="1">
      <alignment horizontal="center" vertical="top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164" fontId="3" fillId="2" borderId="7" xfId="0" applyNumberFormat="1" applyFont="1" applyFill="1" applyBorder="1" applyAlignment="1" applyProtection="1">
      <alignment horizontal="righ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3" fontId="5" fillId="2" borderId="3" xfId="0" applyNumberFormat="1" applyFont="1" applyFill="1" applyBorder="1" applyAlignment="1" applyProtection="1">
      <alignment horizontal="right"/>
      <protection locked="0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3" fontId="13" fillId="2" borderId="0" xfId="0" applyNumberFormat="1" applyFont="1" applyFill="1" applyBorder="1" applyAlignment="1" applyProtection="1">
      <alignment horizontal="center"/>
      <protection hidden="1"/>
    </xf>
    <xf numFmtId="3" fontId="3" fillId="2" borderId="0" xfId="0" applyNumberFormat="1" applyFont="1" applyFill="1" applyAlignment="1" applyProtection="1">
      <alignment horizontal="center"/>
      <protection locked="0"/>
    </xf>
    <xf numFmtId="3" fontId="5" fillId="2" borderId="0" xfId="0" applyNumberFormat="1" applyFont="1" applyFill="1" applyProtection="1">
      <protection locked="0"/>
    </xf>
    <xf numFmtId="164" fontId="5" fillId="2" borderId="12" xfId="0" applyNumberFormat="1" applyFont="1" applyFill="1" applyBorder="1" applyAlignment="1" applyProtection="1">
      <alignment horizontal="right" vertical="top" wrapText="1"/>
      <protection locked="0"/>
    </xf>
    <xf numFmtId="164" fontId="9" fillId="2" borderId="14" xfId="0" applyNumberFormat="1" applyFont="1" applyFill="1" applyBorder="1" applyAlignment="1" applyProtection="1">
      <alignment horizontal="center" vertical="top"/>
      <protection locked="0"/>
    </xf>
    <xf numFmtId="165" fontId="9" fillId="2" borderId="14" xfId="0" applyNumberFormat="1" applyFont="1" applyFill="1" applyBorder="1" applyAlignment="1" applyProtection="1">
      <alignment horizontal="center" vertical="top"/>
      <protection locked="0"/>
    </xf>
    <xf numFmtId="164" fontId="9" fillId="2" borderId="16" xfId="0" applyNumberFormat="1" applyFont="1" applyFill="1" applyBorder="1" applyAlignment="1" applyProtection="1">
      <alignment horizontal="right" vertical="top" wrapText="1"/>
      <protection locked="0"/>
    </xf>
    <xf numFmtId="0" fontId="9" fillId="2" borderId="15" xfId="0" applyFont="1" applyFill="1" applyBorder="1" applyAlignment="1" applyProtection="1">
      <alignment horizontal="left" vertical="top"/>
      <protection locked="0"/>
    </xf>
    <xf numFmtId="0" fontId="9" fillId="2" borderId="14" xfId="0" applyNumberFormat="1" applyFont="1" applyFill="1" applyBorder="1" applyAlignment="1" applyProtection="1">
      <alignment horizontal="left" vertical="top" wrapText="1"/>
      <protection locked="0"/>
    </xf>
    <xf numFmtId="3" fontId="9" fillId="2" borderId="14" xfId="0" applyNumberFormat="1" applyFont="1" applyFill="1" applyBorder="1" applyAlignment="1" applyProtection="1">
      <alignment horizontal="right" wrapText="1"/>
      <protection locked="0"/>
    </xf>
    <xf numFmtId="164" fontId="3" fillId="2" borderId="2" xfId="0" applyNumberFormat="1" applyFont="1" applyFill="1" applyBorder="1" applyAlignment="1" applyProtection="1">
      <alignment horizontal="right" vertical="top" wrapText="1"/>
      <protection locked="0"/>
    </xf>
    <xf numFmtId="164" fontId="9" fillId="2" borderId="2" xfId="0" applyNumberFormat="1" applyFont="1" applyFill="1" applyBorder="1" applyAlignment="1" applyProtection="1">
      <alignment horizontal="right" vertical="top" wrapText="1"/>
      <protection locked="0"/>
    </xf>
    <xf numFmtId="164" fontId="3" fillId="2" borderId="9" xfId="0" applyNumberFormat="1" applyFont="1" applyFill="1" applyBorder="1" applyAlignment="1" applyProtection="1">
      <alignment horizontal="right" vertical="top" wrapText="1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0" fontId="3" fillId="2" borderId="4" xfId="0" applyNumberFormat="1" applyFont="1" applyFill="1" applyBorder="1" applyAlignment="1" applyProtection="1">
      <alignment horizontal="left" vertical="top" wrapText="1"/>
      <protection locked="0"/>
    </xf>
    <xf numFmtId="3" fontId="3" fillId="2" borderId="4" xfId="0" applyNumberFormat="1" applyFont="1" applyFill="1" applyBorder="1" applyAlignment="1" applyProtection="1">
      <alignment horizontal="right" wrapText="1"/>
      <protection locked="0"/>
    </xf>
    <xf numFmtId="3" fontId="6" fillId="2" borderId="3" xfId="0" applyNumberFormat="1" applyFont="1" applyFill="1" applyBorder="1" applyAlignment="1" applyProtection="1">
      <alignment horizontal="right" wrapText="1"/>
      <protection locked="0"/>
    </xf>
    <xf numFmtId="3" fontId="14" fillId="2" borderId="5" xfId="0" applyNumberFormat="1" applyFont="1" applyFill="1" applyBorder="1" applyAlignment="1" applyProtection="1">
      <alignment horizontal="right" wrapText="1"/>
      <protection locked="0"/>
    </xf>
    <xf numFmtId="3" fontId="4" fillId="2" borderId="5" xfId="0" applyNumberFormat="1" applyFont="1" applyFill="1" applyBorder="1" applyAlignment="1" applyProtection="1">
      <alignment horizontal="right" wrapText="1"/>
      <protection locked="0"/>
    </xf>
    <xf numFmtId="3" fontId="8" fillId="2" borderId="13" xfId="0" applyNumberFormat="1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Protection="1">
      <protection locked="0"/>
    </xf>
    <xf numFmtId="0" fontId="5" fillId="2" borderId="13" xfId="0" applyFont="1" applyFill="1" applyBorder="1" applyProtection="1">
      <protection locked="0"/>
    </xf>
    <xf numFmtId="164" fontId="3" fillId="2" borderId="7" xfId="0" applyNumberFormat="1" applyFont="1" applyFill="1" applyBorder="1" applyAlignment="1" applyProtection="1">
      <alignment horizontal="center" vertical="top"/>
      <protection locked="0"/>
    </xf>
    <xf numFmtId="165" fontId="3" fillId="2" borderId="7" xfId="0" applyNumberFormat="1" applyFont="1" applyFill="1" applyBorder="1" applyAlignment="1" applyProtection="1">
      <alignment horizontal="center" vertical="top"/>
      <protection locked="0"/>
    </xf>
    <xf numFmtId="164" fontId="3" fillId="2" borderId="7" xfId="0" applyNumberFormat="1" applyFont="1" applyFill="1" applyBorder="1" applyAlignment="1" applyProtection="1">
      <alignment horizontal="right" vertical="center"/>
      <protection locked="0"/>
    </xf>
    <xf numFmtId="49" fontId="3" fillId="2" borderId="6" xfId="0" applyNumberFormat="1" applyFont="1" applyFill="1" applyBorder="1" applyAlignment="1" applyProtection="1">
      <alignment horizontal="left" vertical="center"/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2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acznik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Formu&#322;y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.UM03/Moje%20dokumenty/ROK/Rok%202012/Uchwa&#322;y/Zal%201/Zalacznik1_formu&#322;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 i ochrony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1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75629</v>
          </cell>
          <cell r="B416" t="str">
            <v>Wpływy z podatku akcyzowego od wyrobów węglowych</v>
          </cell>
        </row>
        <row r="417">
          <cell r="A417">
            <v>75630</v>
          </cell>
          <cell r="B417" t="str">
            <v>Wpływy z podatku od wydobycia niektórych kopalin</v>
          </cell>
        </row>
        <row r="418">
          <cell r="A418">
            <v>75647</v>
          </cell>
          <cell r="B418" t="str">
            <v>(uchylony)</v>
          </cell>
        </row>
        <row r="419">
          <cell r="A419">
            <v>75648</v>
          </cell>
          <cell r="B419" t="str">
            <v>Wpłaty z podatku od towarów i usług od importu towarów rozliczane przez urzędy celne</v>
          </cell>
        </row>
        <row r="420">
          <cell r="A420">
            <v>75649</v>
          </cell>
          <cell r="B420" t="str">
            <v>(uchylony)</v>
          </cell>
        </row>
        <row r="421">
          <cell r="A421">
            <v>75650</v>
          </cell>
          <cell r="B421" t="str">
            <v>Wpłaty ze zryczałtowanego podatku od towarów i usług pobrane przez urzędy skarbowe od usług taksówek osobowych</v>
          </cell>
        </row>
        <row r="422">
          <cell r="A422">
            <v>75651</v>
          </cell>
          <cell r="B422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3">
          <cell r="A423">
            <v>75652</v>
          </cell>
          <cell r="B423" t="str">
            <v>Pozostałe wpłaty z podatku od towarów i usług pobrane przez urzędy skarbowe</v>
          </cell>
        </row>
        <row r="424">
          <cell r="A424">
            <v>75653</v>
          </cell>
          <cell r="B424" t="str">
            <v>Zwroty podatku od towarów i usług rozliczane przez urzędy skarbowe</v>
          </cell>
        </row>
        <row r="425">
          <cell r="A425">
            <v>75654</v>
          </cell>
          <cell r="B425" t="str">
            <v>Rozliczenia w podatku od towarów i usług z tytułu kas rejestrujących</v>
          </cell>
        </row>
        <row r="426">
          <cell r="A426">
            <v>75655</v>
          </cell>
          <cell r="B426" t="str">
            <v>Zwroty osobom fizycznym niektórych wydatków związanych z budownictwem mieszkaniowym</v>
          </cell>
        </row>
        <row r="427">
          <cell r="A427">
            <v>75656</v>
          </cell>
          <cell r="B427" t="str">
            <v>Podatek dochodowy od osób fizycznych przekazany przez urzędy skarbowe na rzecz organizacji pożytku publicznego</v>
          </cell>
        </row>
        <row r="428">
          <cell r="A428">
            <v>75701</v>
          </cell>
          <cell r="B428" t="str">
            <v>Obsługa zadłużenia zagranicznego, należności i innych operacji zagranicznych</v>
          </cell>
        </row>
        <row r="429">
          <cell r="A429">
            <v>75702</v>
          </cell>
          <cell r="B429" t="str">
            <v>Obsługa papierów wartościowych, kredytów i pożyczek jednostek samorządu terytorialnego</v>
          </cell>
        </row>
        <row r="430">
          <cell r="A430">
            <v>75703</v>
          </cell>
          <cell r="B430" t="str">
            <v>Obsługa skarbowych papierów wartościowych oraz innych instrumentów finansowych na rynku krajowym</v>
          </cell>
        </row>
        <row r="431">
          <cell r="A431">
            <v>75704</v>
          </cell>
          <cell r="B431" t="str">
            <v>Rozliczenia z tytułu poręczeń i gwarancji udzielonych przez Skarb Państwa lub jednostkę samorządu terytorialnego</v>
          </cell>
        </row>
        <row r="432">
          <cell r="A432">
            <v>75705</v>
          </cell>
          <cell r="B432" t="str">
            <v>Obsługa krajowych pożyczek i kredytów pozostałych jednostek sektora finansów publicznych i jednostek spoza sektora finansów publicznych</v>
          </cell>
        </row>
        <row r="433">
          <cell r="A433">
            <v>75801</v>
          </cell>
          <cell r="B433" t="str">
            <v>Część oświatowa subwencji ogólnej dla jednostek samorządu terytorialnego</v>
          </cell>
        </row>
        <row r="434">
          <cell r="A434">
            <v>75802</v>
          </cell>
          <cell r="B434" t="str">
            <v>Uzupełnienie subwencji ogólnej dla jednostek samorządu terytorialnego</v>
          </cell>
        </row>
        <row r="435">
          <cell r="A435">
            <v>75803</v>
          </cell>
          <cell r="B435" t="str">
            <v>Część wyrównawcza subwencji ogólnej dla powiatów</v>
          </cell>
        </row>
        <row r="436">
          <cell r="A436">
            <v>75804</v>
          </cell>
          <cell r="B436" t="str">
            <v>Część wyrównawcza subwencji ogólnej dla województw</v>
          </cell>
        </row>
        <row r="437">
          <cell r="A437">
            <v>75805</v>
          </cell>
          <cell r="B437" t="str">
            <v>Część rekompensująca subwencji ogólnej dla gmin</v>
          </cell>
        </row>
        <row r="438">
          <cell r="A438">
            <v>75807</v>
          </cell>
          <cell r="B438" t="str">
            <v>Część wyrównawcza subwencji ogólnej dla gmin</v>
          </cell>
        </row>
        <row r="439">
          <cell r="A439">
            <v>75808</v>
          </cell>
          <cell r="B439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40">
          <cell r="A440">
            <v>75809</v>
          </cell>
          <cell r="B440" t="str">
            <v>Rozliczenia między jednostkami samorządu terytorialnego</v>
          </cell>
        </row>
        <row r="441">
          <cell r="A441">
            <v>75810</v>
          </cell>
          <cell r="B441" t="str">
            <v>Uzupełnienie funduszy statutowych banków państwowych i innych instytucji finansowych</v>
          </cell>
        </row>
        <row r="442">
          <cell r="A442">
            <v>75811</v>
          </cell>
          <cell r="B442" t="str">
            <v>Rozliczenia z tytułu rachunków clearingowych, barterowych i specjalnych oraz różnice kooficjentowe</v>
          </cell>
        </row>
        <row r="443">
          <cell r="A443">
            <v>75812</v>
          </cell>
          <cell r="B443" t="str">
            <v>Rozliczenia z międzynarodowymi organizacjami finansowymi</v>
          </cell>
        </row>
        <row r="444">
          <cell r="A444">
            <v>75813</v>
          </cell>
          <cell r="B444" t="str">
            <v>Rozliczenia z tytułu odpowiedzialności Skarbu Państwa za wkłady oszczędnościowe ludności</v>
          </cell>
        </row>
        <row r="445">
          <cell r="A445">
            <v>75814</v>
          </cell>
          <cell r="B445" t="str">
            <v>Różne rozliczenia finansowe</v>
          </cell>
        </row>
        <row r="446">
          <cell r="A446">
            <v>75815</v>
          </cell>
          <cell r="B446" t="str">
            <v>Wpływy do wyjaśnienia</v>
          </cell>
        </row>
        <row r="447">
          <cell r="A447">
            <v>75816</v>
          </cell>
          <cell r="B447" t="str">
            <v>Wpływy do rozliczenia</v>
          </cell>
        </row>
        <row r="448">
          <cell r="A448">
            <v>75817</v>
          </cell>
          <cell r="B448" t="str">
            <v>Ogólna rezerwa budżetowa Rady Ministrów</v>
          </cell>
        </row>
        <row r="449">
          <cell r="A449">
            <v>75818</v>
          </cell>
          <cell r="B449" t="str">
            <v>Rezerwy ogólne i celowe</v>
          </cell>
        </row>
        <row r="450">
          <cell r="A450">
            <v>75820</v>
          </cell>
          <cell r="B450" t="str">
            <v>Prywatyzacja</v>
          </cell>
        </row>
        <row r="451">
          <cell r="A451">
            <v>75821</v>
          </cell>
          <cell r="B451" t="str">
            <v>Komisja Nadzoru Finansowego</v>
          </cell>
        </row>
        <row r="452">
          <cell r="A452">
            <v>75822</v>
          </cell>
          <cell r="B452" t="str">
            <v>Fundusz Kościelny</v>
          </cell>
        </row>
        <row r="453">
          <cell r="A453">
            <v>75823</v>
          </cell>
          <cell r="B453" t="str">
            <v>Partie polityczne</v>
          </cell>
        </row>
        <row r="454">
          <cell r="A454">
            <v>75824</v>
          </cell>
          <cell r="B454" t="str">
            <v>Komitety wyborcze (wyborców)</v>
          </cell>
        </row>
        <row r="455">
          <cell r="A455">
            <v>75831</v>
          </cell>
          <cell r="B455" t="str">
            <v>Część równoważąca subwencji ogólnej dla gmin</v>
          </cell>
        </row>
        <row r="456">
          <cell r="A456">
            <v>75832</v>
          </cell>
          <cell r="B456" t="str">
            <v>Część równoważąca subwencji ogólnej dla powiatów</v>
          </cell>
        </row>
        <row r="457">
          <cell r="A457">
            <v>75833</v>
          </cell>
          <cell r="B457" t="str">
            <v>Część regionalna subwencji ogólnej dla województw</v>
          </cell>
        </row>
        <row r="458">
          <cell r="A458">
            <v>75850</v>
          </cell>
          <cell r="B458" t="str">
            <v>Rozliczenia z budżetem ogólnym Unii Europejskiej z tytułu środków własnych</v>
          </cell>
        </row>
        <row r="459">
          <cell r="A459">
            <v>75860</v>
          </cell>
          <cell r="B459" t="str">
            <v>Euroregiony</v>
          </cell>
        </row>
        <row r="460">
          <cell r="A460">
            <v>75861</v>
          </cell>
          <cell r="B460" t="str">
            <v>Regionalne Programy Operacyjne 2007-2013</v>
          </cell>
        </row>
        <row r="461">
          <cell r="A461">
            <v>75862</v>
          </cell>
          <cell r="B461" t="str">
            <v>Program Operacyjny Kapitał Ludzki</v>
          </cell>
        </row>
        <row r="462">
          <cell r="A462">
            <v>80101</v>
          </cell>
          <cell r="B462" t="str">
            <v>Szkoły podstawowe</v>
          </cell>
        </row>
        <row r="463">
          <cell r="A463">
            <v>80102</v>
          </cell>
          <cell r="B463" t="str">
            <v>Szkoły podstawowe specjalne</v>
          </cell>
        </row>
        <row r="464">
          <cell r="A464">
            <v>80103</v>
          </cell>
          <cell r="B464" t="str">
            <v>Oddziały przedszkolne w szkołach podstawowych</v>
          </cell>
        </row>
        <row r="465">
          <cell r="A465">
            <v>80104</v>
          </cell>
          <cell r="B465" t="str">
            <v>Przedszkola</v>
          </cell>
        </row>
        <row r="466">
          <cell r="A466">
            <v>80105</v>
          </cell>
          <cell r="B466" t="str">
            <v>Przedszkola specjalne</v>
          </cell>
        </row>
        <row r="467">
          <cell r="A467">
            <v>80106</v>
          </cell>
          <cell r="B467" t="str">
            <v>Inne formy wychowania przedszkolnego</v>
          </cell>
        </row>
        <row r="468">
          <cell r="A468">
            <v>80110</v>
          </cell>
          <cell r="B468" t="str">
            <v>Gimnazja</v>
          </cell>
        </row>
        <row r="469">
          <cell r="A469">
            <v>80111</v>
          </cell>
          <cell r="B469" t="str">
            <v>Gimnazja specjalne</v>
          </cell>
        </row>
        <row r="470">
          <cell r="A470">
            <v>80113</v>
          </cell>
          <cell r="B470" t="str">
            <v>Dowożenie uczniów do szkół</v>
          </cell>
        </row>
        <row r="471">
          <cell r="A471">
            <v>80114</v>
          </cell>
          <cell r="B471" t="str">
            <v>Zespoły obsługi ekonomiczno-administracyjnej szkół</v>
          </cell>
        </row>
        <row r="472">
          <cell r="A472">
            <v>80120</v>
          </cell>
          <cell r="B472" t="str">
            <v>Licea ogólnokształcące</v>
          </cell>
        </row>
        <row r="473">
          <cell r="A473">
            <v>80121</v>
          </cell>
          <cell r="B473" t="str">
            <v>Licea ogólnokształcące specjalne</v>
          </cell>
        </row>
        <row r="474">
          <cell r="A474">
            <v>80123</v>
          </cell>
          <cell r="B474" t="str">
            <v>Licea profilowane</v>
          </cell>
        </row>
        <row r="475">
          <cell r="A475">
            <v>80124</v>
          </cell>
          <cell r="B475" t="str">
            <v>Licea profilowane specjalne</v>
          </cell>
        </row>
        <row r="476">
          <cell r="A476">
            <v>80130</v>
          </cell>
          <cell r="B476" t="str">
            <v>Szkoły zawodowe</v>
          </cell>
        </row>
        <row r="477">
          <cell r="A477">
            <v>80131</v>
          </cell>
          <cell r="B477" t="str">
            <v>Kolegia pracowników służb społecznych</v>
          </cell>
        </row>
        <row r="478">
          <cell r="A478">
            <v>80132</v>
          </cell>
          <cell r="B478" t="str">
            <v>Szkoły artystyczne</v>
          </cell>
        </row>
        <row r="479">
          <cell r="A479">
            <v>80134</v>
          </cell>
          <cell r="B479" t="str">
            <v>Szkoły zawodowe specjalne</v>
          </cell>
        </row>
        <row r="480">
          <cell r="A480">
            <v>80135</v>
          </cell>
          <cell r="B480" t="str">
            <v>Szkolnictwo polskie za granicą</v>
          </cell>
        </row>
        <row r="481">
          <cell r="A481">
            <v>80136</v>
          </cell>
          <cell r="B481" t="str">
            <v>Kuratoria oświaty</v>
          </cell>
        </row>
        <row r="482">
          <cell r="A482">
            <v>80140</v>
          </cell>
          <cell r="B482" t="str">
            <v>Centra kształcenia ustawicznego i praktycznego oraz ośrodki dokształcania zawodowego</v>
          </cell>
        </row>
        <row r="483">
          <cell r="A483">
            <v>80141</v>
          </cell>
          <cell r="B483" t="str">
            <v>Zakłady kształcenia nauczycieli</v>
          </cell>
        </row>
        <row r="484">
          <cell r="A484">
            <v>80142</v>
          </cell>
          <cell r="B484" t="str">
            <v>Ośrodki szkolenia, dokształcania i doskonalenia kadr</v>
          </cell>
        </row>
        <row r="485">
          <cell r="A485">
            <v>80143</v>
          </cell>
          <cell r="B485" t="str">
            <v>Jednostki pomocnicze szkolnictwa</v>
          </cell>
        </row>
        <row r="486">
          <cell r="A486">
            <v>80144</v>
          </cell>
          <cell r="B486" t="str">
            <v>Inne formy kształcenia osobno niewymienione</v>
          </cell>
        </row>
        <row r="487">
          <cell r="A487">
            <v>80145</v>
          </cell>
          <cell r="B487" t="str">
            <v>Komisje egzaminacyjne</v>
          </cell>
        </row>
        <row r="488">
          <cell r="A488">
            <v>80146</v>
          </cell>
          <cell r="B488" t="str">
            <v>Dokształcanie i doskonalenie nauczycieli</v>
          </cell>
        </row>
        <row r="489">
          <cell r="A489">
            <v>80147</v>
          </cell>
          <cell r="B489" t="str">
            <v>Biblioteki pedagogiczne</v>
          </cell>
        </row>
        <row r="490">
          <cell r="A490">
            <v>80148</v>
          </cell>
          <cell r="B490" t="str">
            <v>Stołówki szkolne i przedszkolne</v>
          </cell>
        </row>
        <row r="491">
          <cell r="A491">
            <v>80178</v>
          </cell>
          <cell r="B491" t="str">
            <v>Usuwanie skutków klęsk żywiołowych</v>
          </cell>
        </row>
        <row r="492">
          <cell r="A492">
            <v>80179</v>
          </cell>
          <cell r="B492" t="str">
            <v>Pomoc zagraniczna</v>
          </cell>
        </row>
        <row r="493">
          <cell r="A493">
            <v>80180</v>
          </cell>
          <cell r="B493" t="str">
            <v>Działalność badawczo-rozwojowa</v>
          </cell>
        </row>
        <row r="494">
          <cell r="A494">
            <v>80193</v>
          </cell>
          <cell r="B494" t="str">
            <v>Dochody państwowej jednostki budżetowej uzyskane z tytułu przejętych zadań, które w 2010 r. były finansowane z rachunku dochodów własnych</v>
          </cell>
        </row>
        <row r="495">
          <cell r="A495">
            <v>80194</v>
          </cell>
          <cell r="B495" t="str">
            <v>Dochody państwowej jednostki budżetowej uzyskane z tytułu przejętych zadań, które w 2010 r. były realizowane przez gospodarstwa pomocnicze</v>
          </cell>
        </row>
        <row r="496">
          <cell r="A496">
            <v>80195</v>
          </cell>
          <cell r="B496" t="str">
            <v>Pozostała działalność</v>
          </cell>
        </row>
        <row r="497">
          <cell r="A497">
            <v>80302</v>
          </cell>
          <cell r="B497" t="str">
            <v>Uczelnie wojskowe</v>
          </cell>
        </row>
        <row r="498">
          <cell r="A498">
            <v>80303</v>
          </cell>
          <cell r="B498" t="str">
            <v>Uczelnie służb państwowych</v>
          </cell>
        </row>
        <row r="499">
          <cell r="A499">
            <v>80306</v>
          </cell>
          <cell r="B499" t="str">
            <v>Działalność dydaktyczna</v>
          </cell>
        </row>
        <row r="500">
          <cell r="A500">
            <v>80307</v>
          </cell>
          <cell r="B500" t="str">
            <v>Jednostki pomocnicze szkolnictwa wyższego</v>
          </cell>
        </row>
        <row r="501">
          <cell r="A501">
            <v>80309</v>
          </cell>
          <cell r="B501" t="str">
            <v>Pomoc materialna dla studentów i doktorantów</v>
          </cell>
        </row>
        <row r="502">
          <cell r="A502">
            <v>80310</v>
          </cell>
          <cell r="B502" t="str">
            <v>Fundusz Pożyczek i Kredytów Studenckich</v>
          </cell>
        </row>
        <row r="503">
          <cell r="A503">
            <v>80311</v>
          </cell>
          <cell r="B503" t="str">
            <v>Zadania projakościowe</v>
          </cell>
        </row>
        <row r="504">
          <cell r="A504">
            <v>80378</v>
          </cell>
          <cell r="B504" t="str">
            <v>Usuwanie skutków klęsk żywiołowych</v>
          </cell>
        </row>
        <row r="505">
          <cell r="A505">
            <v>80379</v>
          </cell>
          <cell r="B505" t="str">
            <v>Pomoc zagraniczna</v>
          </cell>
        </row>
        <row r="506">
          <cell r="A506">
            <v>80380</v>
          </cell>
          <cell r="B506" t="str">
            <v>Działalność badawczo-rozwojowa</v>
          </cell>
        </row>
        <row r="507">
          <cell r="A507">
            <v>80393</v>
          </cell>
          <cell r="B507" t="str">
            <v>Dochody państwowej jednostki budżetowej uzyskane z tytułu przejętych zadań, które w 2010 r. były finansowane z rachunku dochodów własnych</v>
          </cell>
        </row>
        <row r="508">
          <cell r="A508">
            <v>80394</v>
          </cell>
          <cell r="B508" t="str">
            <v>Dochody państwowej jednostki budżetowej uzyskane z tytułu przejętych zadań, które w 2010 r. były realizowane przez gospodarstwa pomocnicze</v>
          </cell>
        </row>
        <row r="509">
          <cell r="A509">
            <v>80395</v>
          </cell>
          <cell r="B509" t="str">
            <v>Pozostała działalność</v>
          </cell>
        </row>
        <row r="510">
          <cell r="A510">
            <v>85111</v>
          </cell>
          <cell r="B510" t="str">
            <v>Szpitale ogólne</v>
          </cell>
        </row>
        <row r="511">
          <cell r="A511">
            <v>85112</v>
          </cell>
          <cell r="B511" t="str">
            <v>Szpitale kliniczne</v>
          </cell>
        </row>
        <row r="512">
          <cell r="A512">
            <v>85115</v>
          </cell>
          <cell r="B512" t="str">
            <v>Sanatoria</v>
          </cell>
        </row>
        <row r="513">
          <cell r="A513">
            <v>85116</v>
          </cell>
          <cell r="B513" t="str">
            <v>Profilaktyczne domy zdrowia</v>
          </cell>
        </row>
        <row r="514">
          <cell r="A514">
            <v>85117</v>
          </cell>
          <cell r="B514" t="str">
            <v>Zakłady opiekuńczo-lecznicze i pielęgnacyjno-opiekuńcze</v>
          </cell>
        </row>
        <row r="515">
          <cell r="A515">
            <v>85118</v>
          </cell>
          <cell r="B515" t="str">
            <v>Szpitale uzdrowiskowe</v>
          </cell>
        </row>
        <row r="516">
          <cell r="A516">
            <v>85119</v>
          </cell>
          <cell r="B516" t="str">
            <v>Leczenie sanatoryjno-klimatyczne</v>
          </cell>
        </row>
        <row r="517">
          <cell r="A517">
            <v>85120</v>
          </cell>
          <cell r="B517" t="str">
            <v>Lecznictwo psychiatryczne</v>
          </cell>
        </row>
        <row r="518">
          <cell r="A518">
            <v>85121</v>
          </cell>
          <cell r="B518" t="str">
            <v>Lecznictwo ambulatoryjne</v>
          </cell>
        </row>
        <row r="519">
          <cell r="A519">
            <v>85131</v>
          </cell>
          <cell r="B519" t="str">
            <v>Lecznictwo stomatologiczne</v>
          </cell>
        </row>
        <row r="520">
          <cell r="A520">
            <v>85132</v>
          </cell>
          <cell r="B520" t="str">
            <v>Inspekcja Sanitarna</v>
          </cell>
        </row>
        <row r="521">
          <cell r="A521">
            <v>85133</v>
          </cell>
          <cell r="B521" t="str">
            <v>Inspekcja Farmaceutyczna</v>
          </cell>
        </row>
        <row r="522">
          <cell r="A522">
            <v>85134</v>
          </cell>
          <cell r="B522" t="str">
            <v>Inspekcja do Spraw Substancji Chemicznych</v>
          </cell>
        </row>
        <row r="523">
          <cell r="A523">
            <v>85136</v>
          </cell>
          <cell r="B523" t="str">
            <v>Narodowy Fundusz Zdrowia</v>
          </cell>
        </row>
        <row r="524">
          <cell r="A524">
            <v>85137</v>
          </cell>
          <cell r="B524" t="str">
            <v>Urząd Rejestracji Produktów Leczniczych, Wyrobów Medycznych i Produktów Biobójczych</v>
          </cell>
        </row>
        <row r="525">
          <cell r="A525">
            <v>85138</v>
          </cell>
          <cell r="B525" t="str">
            <v>(uchylony)</v>
          </cell>
        </row>
        <row r="526">
          <cell r="A526">
            <v>85141</v>
          </cell>
          <cell r="B526" t="str">
            <v>Ratownictwo medyczne</v>
          </cell>
        </row>
        <row r="527">
          <cell r="A527">
            <v>85142</v>
          </cell>
          <cell r="B527" t="str">
            <v>Kolumny transportu sanitarnego</v>
          </cell>
        </row>
        <row r="528">
          <cell r="A528">
            <v>85143</v>
          </cell>
          <cell r="B528" t="str">
            <v>Publiczna służba krwi</v>
          </cell>
        </row>
        <row r="529">
          <cell r="A529">
            <v>85147</v>
          </cell>
          <cell r="B529" t="str">
            <v>Centra zdrowia publicznego</v>
          </cell>
        </row>
        <row r="530">
          <cell r="A530">
            <v>85148</v>
          </cell>
          <cell r="B530" t="str">
            <v>Medycyna pracy</v>
          </cell>
        </row>
        <row r="531">
          <cell r="A531">
            <v>85149</v>
          </cell>
          <cell r="B531" t="str">
            <v>Programy polityki zdrowotnej</v>
          </cell>
        </row>
        <row r="532">
          <cell r="A532">
            <v>85151</v>
          </cell>
          <cell r="B532" t="str">
            <v>Świadczenia wysokospecjalistyczne</v>
          </cell>
        </row>
        <row r="533">
          <cell r="A533">
            <v>85152</v>
          </cell>
          <cell r="B533" t="str">
            <v>Zapobieganie i zwalczanie AIDS</v>
          </cell>
        </row>
        <row r="534">
          <cell r="A534">
            <v>85153</v>
          </cell>
          <cell r="B534" t="str">
            <v>Zwalczanie narkomanii</v>
          </cell>
        </row>
        <row r="535">
          <cell r="A535">
            <v>85154</v>
          </cell>
          <cell r="B535" t="str">
            <v>Przeciwdziałanie alkoholizmowi</v>
          </cell>
        </row>
        <row r="536">
          <cell r="A536">
            <v>85156</v>
          </cell>
          <cell r="B536" t="str">
            <v>Składki na ubezpieczenie zdrowotne oraz świadczenia dla osób nieobjętych obowiązkiem ubezpieczenia zdrowotnego</v>
          </cell>
        </row>
        <row r="537">
          <cell r="A537">
            <v>85157</v>
          </cell>
          <cell r="B537" t="str">
            <v>Staże i specjalizacje medyczne</v>
          </cell>
        </row>
        <row r="538">
          <cell r="A538">
            <v>85158</v>
          </cell>
          <cell r="B538" t="str">
            <v>Izby wytrzeźwień</v>
          </cell>
        </row>
        <row r="539">
          <cell r="A539">
            <v>85178</v>
          </cell>
          <cell r="B539" t="str">
            <v>Usuwanie skutków klęsk żywiołowych</v>
          </cell>
        </row>
        <row r="540">
          <cell r="A540">
            <v>85179</v>
          </cell>
          <cell r="B540" t="str">
            <v>Pomoc zagraniczna</v>
          </cell>
        </row>
        <row r="541">
          <cell r="A541">
            <v>85180</v>
          </cell>
          <cell r="B541" t="str">
            <v>Działalność badawczo-rozwojowa</v>
          </cell>
        </row>
        <row r="542">
          <cell r="A542">
            <v>85193</v>
          </cell>
          <cell r="B542" t="str">
            <v>Dochody państwowej jednostki budżetowej uzyskane z tytułu przejętych zadań, które w 2010 r. były finansowane z rachunku dochodów własnych</v>
          </cell>
        </row>
        <row r="543">
          <cell r="A543">
            <v>85194</v>
          </cell>
          <cell r="B543" t="str">
            <v>Dochody państwowej jednostki budżetowej uzyskane z tytułu przejętych zadań, które w 2010 r. były realizowane przez gospodarstwa pomocnicze</v>
          </cell>
        </row>
        <row r="544">
          <cell r="A544">
            <v>85195</v>
          </cell>
          <cell r="B544" t="str">
            <v>Pozostała działalność</v>
          </cell>
        </row>
        <row r="545">
          <cell r="A545">
            <v>85201</v>
          </cell>
          <cell r="B545" t="str">
            <v>Placówki opiekuńczo-wychowawcze</v>
          </cell>
        </row>
        <row r="546">
          <cell r="A546">
            <v>85202</v>
          </cell>
          <cell r="B546" t="str">
            <v>Domy pomocy społecznej</v>
          </cell>
        </row>
        <row r="547">
          <cell r="A547">
            <v>85203</v>
          </cell>
          <cell r="B547" t="str">
            <v>Ośrodki wsparcia</v>
          </cell>
        </row>
        <row r="548">
          <cell r="A548">
            <v>85204</v>
          </cell>
          <cell r="B548" t="str">
            <v>Rodziny zastępcze</v>
          </cell>
        </row>
        <row r="549">
          <cell r="A549">
            <v>85205</v>
          </cell>
          <cell r="B549" t="str">
            <v>Zadania w zakresie przeciwdziałania przemocy w rodzinie</v>
          </cell>
        </row>
        <row r="550">
          <cell r="A550">
            <v>85206</v>
          </cell>
          <cell r="B550" t="str">
            <v>Wspieranie rodziny</v>
          </cell>
        </row>
        <row r="551">
          <cell r="A551">
            <v>85212</v>
          </cell>
          <cell r="B551" t="str">
            <v>Świadczenia rodzinne, świadczenie z funduszu alimentacyjnego oraz składki na ubezpieczenia emerytalne i rentowe z ubezpieczenia społecznego</v>
          </cell>
        </row>
        <row r="552">
          <cell r="A552">
            <v>85213</v>
          </cell>
          <cell r="B552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3">
          <cell r="A553">
            <v>85214</v>
          </cell>
          <cell r="B553" t="str">
            <v>Zasiłki i pomoc w naturze oraz składki na ubezpieczenia emerytalne i rentowe</v>
          </cell>
        </row>
        <row r="554">
          <cell r="A554">
            <v>85215</v>
          </cell>
          <cell r="B554" t="str">
            <v>Dodatki mieszkaniowe</v>
          </cell>
        </row>
        <row r="555">
          <cell r="A555">
            <v>85216</v>
          </cell>
          <cell r="B555" t="str">
            <v>Zasiłki stałe</v>
          </cell>
        </row>
        <row r="556">
          <cell r="A556">
            <v>85217</v>
          </cell>
          <cell r="B556" t="str">
            <v>Regionalne ośrodki polityki społecznej</v>
          </cell>
        </row>
        <row r="557">
          <cell r="A557">
            <v>85218</v>
          </cell>
          <cell r="B557" t="str">
            <v>Powiatowe centra pomocy rodzinie</v>
          </cell>
        </row>
        <row r="558">
          <cell r="A558">
            <v>85219</v>
          </cell>
          <cell r="B558" t="str">
            <v>Ośrodki pomocy społecznej</v>
          </cell>
        </row>
        <row r="559">
          <cell r="A559">
            <v>85220</v>
          </cell>
          <cell r="B559" t="str">
            <v>Jednostki specjalistycznego poradnictwa, mieszkania chronione i ośrodki interwencji kryzysowej</v>
          </cell>
        </row>
        <row r="560">
          <cell r="A560">
            <v>85226</v>
          </cell>
          <cell r="B560" t="str">
            <v>Ośrodki adopcyjno-opiekuńcze</v>
          </cell>
        </row>
        <row r="561">
          <cell r="A561">
            <v>85228</v>
          </cell>
          <cell r="B561" t="str">
            <v>Usługi opiekuńcze i specjalistyczne usługi opiekuńcze</v>
          </cell>
        </row>
        <row r="562">
          <cell r="A562">
            <v>85231</v>
          </cell>
          <cell r="B562" t="str">
            <v>Pomoc dla cudzoziemców</v>
          </cell>
        </row>
        <row r="563">
          <cell r="A563">
            <v>85232</v>
          </cell>
          <cell r="B563" t="str">
            <v>Centra integracji społecznej</v>
          </cell>
        </row>
        <row r="564">
          <cell r="A564">
            <v>85233</v>
          </cell>
          <cell r="B564" t="str">
            <v>Dokształcanie i doskonalenie nauczycieli</v>
          </cell>
        </row>
        <row r="565">
          <cell r="A565">
            <v>85234</v>
          </cell>
          <cell r="B565" t="str">
            <v>Fundusz Alimentacyjny w likwidacji</v>
          </cell>
        </row>
        <row r="566">
          <cell r="A566">
            <v>85278</v>
          </cell>
          <cell r="B566" t="str">
            <v>Usuwanie skutków klęsk żywiołowych</v>
          </cell>
        </row>
        <row r="567">
          <cell r="A567">
            <v>85279</v>
          </cell>
          <cell r="B567" t="str">
            <v>Pomoc zagraniczna</v>
          </cell>
        </row>
        <row r="568">
          <cell r="A568">
            <v>85280</v>
          </cell>
          <cell r="B568" t="str">
            <v>Działalność badawczo-rozwojowa</v>
          </cell>
        </row>
        <row r="569">
          <cell r="A569">
            <v>85293</v>
          </cell>
          <cell r="B569" t="str">
            <v>Dochody państwowej jednostki budżetowej uzyskane z tytułu przejętych zadań, które w 2010 r. były finansowane z rachunku dochodów własnych</v>
          </cell>
        </row>
        <row r="570">
          <cell r="A570">
            <v>85294</v>
          </cell>
          <cell r="B570" t="str">
            <v>Dochody państwowej jednostki budżetowej uzyskane z tytułu przejętych zadań, które w 2010 r. były realizowane przez gospodarstwa pomocnicze</v>
          </cell>
        </row>
        <row r="571">
          <cell r="A571">
            <v>85295</v>
          </cell>
          <cell r="B571" t="str">
            <v>Pozostała działalność</v>
          </cell>
        </row>
        <row r="572">
          <cell r="A572">
            <v>85305</v>
          </cell>
          <cell r="B572" t="str">
            <v>Żłobki</v>
          </cell>
        </row>
        <row r="573">
          <cell r="A573">
            <v>85306</v>
          </cell>
          <cell r="B573" t="str">
            <v>Kluby dziecięce</v>
          </cell>
        </row>
        <row r="574">
          <cell r="A574">
            <v>85307</v>
          </cell>
          <cell r="B574" t="str">
            <v>Dzienni opiekunowie</v>
          </cell>
        </row>
        <row r="575">
          <cell r="A575">
            <v>85311</v>
          </cell>
          <cell r="B575" t="str">
            <v>Rehabilitacja zawodowa i społeczna osób niepełnosprawnych</v>
          </cell>
        </row>
        <row r="576">
          <cell r="A576">
            <v>85321</v>
          </cell>
          <cell r="B576" t="str">
            <v>Zespoły do spraw orzekania o niepełnosprawności</v>
          </cell>
        </row>
        <row r="577">
          <cell r="A577">
            <v>85322</v>
          </cell>
          <cell r="B577" t="str">
            <v>Fundusz Pracy</v>
          </cell>
        </row>
        <row r="578">
          <cell r="A578">
            <v>85323</v>
          </cell>
          <cell r="B578" t="str">
            <v>Państwowy Fundusz Kombatantów</v>
          </cell>
        </row>
        <row r="579">
          <cell r="A579">
            <v>85324</v>
          </cell>
          <cell r="B579" t="str">
            <v>Państwowy Fundusz Rehabilitacji Osób Niepełnosprawnych</v>
          </cell>
        </row>
        <row r="580">
          <cell r="A580">
            <v>85325</v>
          </cell>
          <cell r="B580" t="str">
            <v>Fundusz Gwarantowanych Świadczeń Pracowniczych</v>
          </cell>
        </row>
        <row r="581">
          <cell r="A581">
            <v>85329</v>
          </cell>
          <cell r="B581" t="str">
            <v>Specjalistyczne ośrodki szkoleniowo-rehabilitacyjne</v>
          </cell>
        </row>
        <row r="582">
          <cell r="A582">
            <v>85330</v>
          </cell>
          <cell r="B582" t="str">
            <v>Opieka i pomoc dla Polonii i Polaków za granicą</v>
          </cell>
        </row>
        <row r="583">
          <cell r="A583">
            <v>85332</v>
          </cell>
          <cell r="B583" t="str">
            <v>Wojewódzkie urzędy pracy</v>
          </cell>
        </row>
        <row r="584">
          <cell r="A584">
            <v>85333</v>
          </cell>
          <cell r="B584" t="str">
            <v>Powiatowe urzędy pracy</v>
          </cell>
        </row>
        <row r="585">
          <cell r="A585">
            <v>85334</v>
          </cell>
          <cell r="B585" t="str">
            <v>Pomoc dla repatriantów</v>
          </cell>
        </row>
        <row r="586">
          <cell r="A586">
            <v>85335</v>
          </cell>
          <cell r="B586" t="str">
            <v>Refundacja ulg dla inwalidów wojennych i wojskowych z tytułu ubezpieczenia OC i AC</v>
          </cell>
        </row>
        <row r="587">
          <cell r="A587">
            <v>85336</v>
          </cell>
          <cell r="B587" t="str">
            <v>Ochotnicze Hufce Pracy</v>
          </cell>
        </row>
        <row r="588">
          <cell r="A588">
            <v>85347</v>
          </cell>
          <cell r="B588" t="str">
            <v>Renta socjalna</v>
          </cell>
        </row>
        <row r="589">
          <cell r="A589">
            <v>85378</v>
          </cell>
          <cell r="B589" t="str">
            <v>Usuwanie skutków klęsk żywiołowych</v>
          </cell>
        </row>
        <row r="590">
          <cell r="A590">
            <v>85379</v>
          </cell>
          <cell r="B590" t="str">
            <v>Pomoc zagraniczna</v>
          </cell>
        </row>
        <row r="591">
          <cell r="A591">
            <v>85380</v>
          </cell>
          <cell r="B591" t="str">
            <v>Działalność badawczo-rozwojowa</v>
          </cell>
        </row>
        <row r="592">
          <cell r="A592">
            <v>85393</v>
          </cell>
          <cell r="B592" t="str">
            <v>Dochody państwowej jednostki budżetowej uzyskane z tytułu przejętych zadań, które w 2010 r. były finansowane z rachunku dochodów własnych</v>
          </cell>
        </row>
        <row r="593">
          <cell r="A593">
            <v>85394</v>
          </cell>
          <cell r="B593" t="str">
            <v>Dochody państwowej jednostki budżetowej uzyskane z tytułu przejętych zadań, które w 2010 r. były realizowane przez gospodarstwa pomocnicze</v>
          </cell>
        </row>
        <row r="594">
          <cell r="A594">
            <v>85395</v>
          </cell>
          <cell r="B594" t="str">
            <v>Pozostała działalność</v>
          </cell>
        </row>
        <row r="595">
          <cell r="A595">
            <v>85401</v>
          </cell>
          <cell r="B595" t="str">
            <v>Świetlice szkolne</v>
          </cell>
        </row>
        <row r="596">
          <cell r="A596">
            <v>85402</v>
          </cell>
          <cell r="B596" t="str">
            <v>Specjalne ośrodki wychowawcze</v>
          </cell>
        </row>
        <row r="597">
          <cell r="A597">
            <v>85403</v>
          </cell>
          <cell r="B597" t="str">
            <v>Specjalne ośrodki szkolno-wychowawcze</v>
          </cell>
        </row>
        <row r="598">
          <cell r="A598">
            <v>85404</v>
          </cell>
          <cell r="B598" t="str">
            <v>Wczesne wspomaganie rozwoju dziecka</v>
          </cell>
        </row>
        <row r="599">
          <cell r="A599">
            <v>85406</v>
          </cell>
          <cell r="B599" t="str">
            <v>Poradnie psychologiczno-pedagogiczne, w tym poradnie specjalistyczne</v>
          </cell>
        </row>
        <row r="600">
          <cell r="A600">
            <v>85407</v>
          </cell>
          <cell r="B600" t="str">
            <v>Placówki wychowania pozaszkolnego</v>
          </cell>
        </row>
        <row r="601">
          <cell r="A601">
            <v>85410</v>
          </cell>
          <cell r="B601" t="str">
            <v>Internaty i bursy szkolne</v>
          </cell>
        </row>
        <row r="602">
          <cell r="A602">
            <v>85411</v>
          </cell>
          <cell r="B602" t="str">
            <v>Domy wczasów dziecięcych</v>
          </cell>
        </row>
        <row r="603">
          <cell r="A603">
            <v>85412</v>
          </cell>
          <cell r="B603" t="str">
            <v>Kolonie i obozy oraz inne formy wypoczynku dzieci i młodzieży szkolnej, a także szkolenia młodzieży</v>
          </cell>
        </row>
        <row r="604">
          <cell r="A604">
            <v>85413</v>
          </cell>
          <cell r="B604" t="str">
            <v>Kolonie i obozy dla młodzieży polonijnej w kraju</v>
          </cell>
        </row>
        <row r="605">
          <cell r="A605">
            <v>85415</v>
          </cell>
          <cell r="B605" t="str">
            <v>Pomoc materialna dla uczniów</v>
          </cell>
        </row>
        <row r="606">
          <cell r="A606">
            <v>85417</v>
          </cell>
          <cell r="B606" t="str">
            <v>Szkolne schroniska młodzieżowe</v>
          </cell>
        </row>
        <row r="607">
          <cell r="A607">
            <v>85418</v>
          </cell>
          <cell r="B607" t="str">
            <v>Przeciwdziałanie i ograniczanie skutków patologii społecznej</v>
          </cell>
        </row>
        <row r="608">
          <cell r="A608">
            <v>85419</v>
          </cell>
          <cell r="B608" t="str">
            <v>Ośrodki rewalidacyjno-wychowawcze</v>
          </cell>
        </row>
        <row r="609">
          <cell r="A609">
            <v>85420</v>
          </cell>
          <cell r="B609" t="str">
            <v>Młodzieżowe ośrodki wychowawcze</v>
          </cell>
        </row>
        <row r="610">
          <cell r="A610">
            <v>85421</v>
          </cell>
          <cell r="B610" t="str">
            <v>Młodzieżowe ośrodki socjoterapii</v>
          </cell>
        </row>
        <row r="611">
          <cell r="A611">
            <v>85446</v>
          </cell>
          <cell r="B611" t="str">
            <v>Dokształcanie i doskonalenie nauczycieli</v>
          </cell>
        </row>
        <row r="612">
          <cell r="A612">
            <v>85478</v>
          </cell>
          <cell r="B612" t="str">
            <v>Usuwanie skutków klęsk żywiołowych</v>
          </cell>
        </row>
        <row r="613">
          <cell r="A613">
            <v>85479</v>
          </cell>
          <cell r="B613" t="str">
            <v>Pomoc zagraniczna</v>
          </cell>
        </row>
        <row r="614">
          <cell r="A614">
            <v>85480</v>
          </cell>
          <cell r="B614" t="str">
            <v>Działalność badawczo-rozwojowa</v>
          </cell>
        </row>
        <row r="615">
          <cell r="A615">
            <v>85493</v>
          </cell>
          <cell r="B615" t="str">
            <v>Dochody państwowej jednostki budżetowej uzyskane z tytułu przejętych zadań, które w 2010 r. były finansowane z rachunku dochodów własnych</v>
          </cell>
        </row>
        <row r="616">
          <cell r="A616">
            <v>85494</v>
          </cell>
          <cell r="B616" t="str">
            <v>Dochody państwowej jednostki budżetowej uzyskane z tytułu przejętych zadań, które w 2010 r. były realizowane przez gospodarstwa pomocnicze</v>
          </cell>
        </row>
        <row r="617">
          <cell r="A617">
            <v>85495</v>
          </cell>
          <cell r="B617" t="str">
            <v>Pozostała działalność</v>
          </cell>
        </row>
        <row r="618">
          <cell r="A618">
            <v>90001</v>
          </cell>
          <cell r="B618" t="str">
            <v>Gospodarka ściekowa i ochrona wód</v>
          </cell>
        </row>
        <row r="619">
          <cell r="A619">
            <v>90002</v>
          </cell>
          <cell r="B619" t="str">
            <v>Gospodarka odpadami</v>
          </cell>
        </row>
        <row r="620">
          <cell r="A620">
            <v>90003</v>
          </cell>
          <cell r="B620" t="str">
            <v>Oczyszczanie miast i wsi</v>
          </cell>
        </row>
        <row r="621">
          <cell r="A621">
            <v>90004</v>
          </cell>
          <cell r="B621" t="str">
            <v>Utrzymanie zieleni w miastach i gminach</v>
          </cell>
        </row>
        <row r="622">
          <cell r="A622">
            <v>90005</v>
          </cell>
          <cell r="B622" t="str">
            <v>Ochrona powietrza atmosferycznego i klimatu</v>
          </cell>
        </row>
        <row r="623">
          <cell r="A623">
            <v>90006</v>
          </cell>
          <cell r="B623" t="str">
            <v>Ochrona gleby i wód podziemnych</v>
          </cell>
        </row>
        <row r="624">
          <cell r="A624">
            <v>90007</v>
          </cell>
          <cell r="B624" t="str">
            <v>Zmniejszenie hałasu i wibracji</v>
          </cell>
        </row>
        <row r="625">
          <cell r="A625">
            <v>90008</v>
          </cell>
          <cell r="B625" t="str">
            <v>Ochrona różnorodności biologicznej i krajobrazu</v>
          </cell>
        </row>
        <row r="626">
          <cell r="A626">
            <v>90009</v>
          </cell>
          <cell r="B626" t="str">
            <v>Ochrona przed promieniowaniem jonizującym</v>
          </cell>
        </row>
        <row r="627">
          <cell r="A627">
            <v>90010</v>
          </cell>
          <cell r="B627" t="str">
            <v>(uchylony)</v>
          </cell>
        </row>
        <row r="628">
          <cell r="A628">
            <v>90011</v>
          </cell>
          <cell r="B628" t="str">
            <v>Fundusz Ochrony Środowiska i Gospodarki Wodnej</v>
          </cell>
        </row>
        <row r="629">
          <cell r="A629">
            <v>90012</v>
          </cell>
          <cell r="B629" t="str">
            <v>EKOFUNDUSZ</v>
          </cell>
        </row>
        <row r="630">
          <cell r="A630">
            <v>90013</v>
          </cell>
          <cell r="B630" t="str">
            <v>Schroniska dla zwierząt</v>
          </cell>
        </row>
        <row r="631">
          <cell r="A631">
            <v>90014</v>
          </cell>
          <cell r="B631" t="str">
            <v>Inspekcja Ochrony Środowiska</v>
          </cell>
        </row>
        <row r="632">
          <cell r="A632">
            <v>90015</v>
          </cell>
          <cell r="B632" t="str">
            <v>Oświetlenie ulic, placów i dróg</v>
          </cell>
        </row>
        <row r="633">
          <cell r="A633">
            <v>90016</v>
          </cell>
          <cell r="B633" t="str">
            <v>Agencja Rozwoju Komunalnego</v>
          </cell>
        </row>
        <row r="634">
          <cell r="A634">
            <v>90017</v>
          </cell>
          <cell r="B634" t="str">
            <v>Zakłady gospodarki komunalnej</v>
          </cell>
        </row>
        <row r="635">
          <cell r="A635">
            <v>90018</v>
          </cell>
          <cell r="B635" t="str">
            <v>Ochrona brzegów morskich</v>
          </cell>
        </row>
        <row r="636">
          <cell r="A636">
            <v>90019</v>
          </cell>
          <cell r="B636" t="str">
            <v>Wpływy i wydatki związane z gromadzeniem środków z opłat i kar za korzystanie ze środowiska</v>
          </cell>
        </row>
        <row r="637">
          <cell r="A637">
            <v>90020</v>
          </cell>
          <cell r="B637" t="str">
            <v>Wpływy i wydatki związane z gromadzeniem środków z opłat produktowych</v>
          </cell>
        </row>
        <row r="638">
          <cell r="A638">
            <v>90021</v>
          </cell>
          <cell r="B638" t="str">
            <v>Fundusz Rozwoju Inwestycji Komunalnych</v>
          </cell>
        </row>
        <row r="639">
          <cell r="A639">
            <v>90022</v>
          </cell>
          <cell r="B639" t="str">
            <v>Generalna Dyrekcja Ochrony Środowiska</v>
          </cell>
        </row>
        <row r="640">
          <cell r="A640">
            <v>90023</v>
          </cell>
          <cell r="B640" t="str">
            <v>Regionalne dyrekcje ochrony środowiska</v>
          </cell>
        </row>
        <row r="641">
          <cell r="A641">
            <v>90024</v>
          </cell>
          <cell r="B641" t="str">
            <v>Wpływy i wydatki związane z wprowadzeniem do obrotu baterii i akumulatorów</v>
          </cell>
        </row>
        <row r="642">
          <cell r="A642">
            <v>90078</v>
          </cell>
          <cell r="B642" t="str">
            <v>Usuwanie skutków klęsk żywiołowych</v>
          </cell>
        </row>
        <row r="643">
          <cell r="A643">
            <v>90079</v>
          </cell>
          <cell r="B643" t="str">
            <v>Pomoc zagraniczna</v>
          </cell>
        </row>
        <row r="644">
          <cell r="A644">
            <v>90080</v>
          </cell>
          <cell r="B644" t="str">
            <v>Działalność badawczo-rozwojowa</v>
          </cell>
        </row>
        <row r="645">
          <cell r="A645">
            <v>90093</v>
          </cell>
          <cell r="B645" t="str">
            <v>Dochody państwowej jednostki budżetowej uzyskane z tytułu przejętych zadań, które w 2010 r. były finansowane z rachunku dochodów własnych</v>
          </cell>
        </row>
        <row r="646">
          <cell r="A646">
            <v>90094</v>
          </cell>
          <cell r="B646" t="str">
            <v>Dochody państwowej jednostki budżetowej uzyskane z tytułu przejętych zadań, które w 2010 r. były realizowane przez gospodarstwa pomocnicze</v>
          </cell>
        </row>
        <row r="647">
          <cell r="A647">
            <v>90095</v>
          </cell>
          <cell r="B647" t="str">
            <v>Pozostała działalność</v>
          </cell>
        </row>
        <row r="648">
          <cell r="A648">
            <v>92101</v>
          </cell>
          <cell r="B648" t="str">
            <v>Instytucje kinematografii</v>
          </cell>
        </row>
        <row r="649">
          <cell r="A649">
            <v>92102</v>
          </cell>
          <cell r="B649" t="str">
            <v>Polski Instytut Sztuki Filmowej</v>
          </cell>
        </row>
        <row r="650">
          <cell r="A650">
            <v>92103</v>
          </cell>
          <cell r="B650" t="str">
            <v>Zadania w zakresie kinematografii</v>
          </cell>
        </row>
        <row r="651">
          <cell r="A651">
            <v>92104</v>
          </cell>
          <cell r="B651" t="str">
            <v>Działalność radiowa i telewizyjna</v>
          </cell>
        </row>
        <row r="652">
          <cell r="A652">
            <v>92105</v>
          </cell>
          <cell r="B652" t="str">
            <v>Pozostałe zadania w zakresie kultury</v>
          </cell>
        </row>
        <row r="653">
          <cell r="A653">
            <v>92106</v>
          </cell>
          <cell r="B653" t="str">
            <v>Teatry</v>
          </cell>
        </row>
        <row r="654">
          <cell r="A654">
            <v>92108</v>
          </cell>
          <cell r="B654" t="str">
            <v>Filharmonie, orkiestry, chóry i kapele</v>
          </cell>
        </row>
        <row r="655">
          <cell r="A655">
            <v>92109</v>
          </cell>
          <cell r="B655" t="str">
            <v>Domy i ośrodki kultury, świetlice i kluby</v>
          </cell>
        </row>
        <row r="656">
          <cell r="A656">
            <v>92110</v>
          </cell>
          <cell r="B656" t="str">
            <v>Galerie i biura wystaw artystycznych</v>
          </cell>
        </row>
        <row r="657">
          <cell r="A657">
            <v>92113</v>
          </cell>
          <cell r="B657" t="str">
            <v>Centra kultury i sztuki</v>
          </cell>
        </row>
        <row r="658">
          <cell r="A658">
            <v>92114</v>
          </cell>
          <cell r="B658" t="str">
            <v>Pozostałe instytucje kultury</v>
          </cell>
        </row>
        <row r="659">
          <cell r="A659">
            <v>92115</v>
          </cell>
          <cell r="B659" t="str">
            <v>Polska Agencja Prasowa</v>
          </cell>
        </row>
        <row r="660">
          <cell r="A660">
            <v>92116</v>
          </cell>
          <cell r="B660" t="str">
            <v>Biblioteki</v>
          </cell>
        </row>
        <row r="661">
          <cell r="A661">
            <v>92117</v>
          </cell>
          <cell r="B661" t="str">
            <v>Archiwa</v>
          </cell>
        </row>
        <row r="662">
          <cell r="A662">
            <v>92118</v>
          </cell>
          <cell r="B662" t="str">
            <v>Muzea</v>
          </cell>
        </row>
        <row r="663">
          <cell r="A663">
            <v>92119</v>
          </cell>
          <cell r="B663" t="str">
            <v>Ośrodki ochrony i dokumentacji zabytków</v>
          </cell>
        </row>
        <row r="664">
          <cell r="A664">
            <v>92120</v>
          </cell>
          <cell r="B664" t="str">
            <v>Ochrona zabytków i opieka nad zabytkami</v>
          </cell>
        </row>
        <row r="665">
          <cell r="A665">
            <v>92121</v>
          </cell>
          <cell r="B665" t="str">
            <v>Wojewódzkie Urzędy Ochrony Zabytków</v>
          </cell>
        </row>
        <row r="666">
          <cell r="A666">
            <v>92122</v>
          </cell>
          <cell r="B666" t="str">
            <v>Rada Ochrony Pamięci Walk i Męczeństwa</v>
          </cell>
        </row>
        <row r="667">
          <cell r="A667">
            <v>92123</v>
          </cell>
          <cell r="B667" t="str">
            <v>Narodowy Fundusz Rewaloryzacji Zabytków Krakowa</v>
          </cell>
        </row>
        <row r="668">
          <cell r="A668">
            <v>92124</v>
          </cell>
          <cell r="B668" t="str">
            <v>Zarząd Rewaloryzacji Zespołów Zabytkowych Miasta Krakowa</v>
          </cell>
        </row>
        <row r="669">
          <cell r="A669">
            <v>92178</v>
          </cell>
          <cell r="B669" t="str">
            <v>Usuwanie skutków klęsk żywiołowych</v>
          </cell>
        </row>
        <row r="670">
          <cell r="A670">
            <v>92179</v>
          </cell>
          <cell r="B670" t="str">
            <v>Pomoc zagraniczna</v>
          </cell>
        </row>
        <row r="671">
          <cell r="A671">
            <v>92180</v>
          </cell>
          <cell r="B671" t="str">
            <v>Działalność badawczo-rozwojowa</v>
          </cell>
        </row>
        <row r="672">
          <cell r="A672">
            <v>92193</v>
          </cell>
          <cell r="B672" t="str">
            <v>Dochody państwowej jednostki budżetowej uzyskane z tytułu przejętych zadań, które w 2010 r. były finansowane z rachunku dochodów własnych</v>
          </cell>
        </row>
        <row r="673">
          <cell r="A673">
            <v>92194</v>
          </cell>
          <cell r="B673" t="str">
            <v>Dochody państwowej jednostki budżetowej uzyskane z tytułu przejętych zadań, które w 2010 r. były realizowane przez gospodarstwa pomocnicze</v>
          </cell>
        </row>
        <row r="674">
          <cell r="A674">
            <v>92195</v>
          </cell>
          <cell r="B674" t="str">
            <v>Pozostała działalność</v>
          </cell>
        </row>
        <row r="675">
          <cell r="A675">
            <v>92501</v>
          </cell>
          <cell r="B675" t="str">
            <v>Parki narodowe</v>
          </cell>
        </row>
        <row r="676">
          <cell r="A676">
            <v>92502</v>
          </cell>
          <cell r="B676" t="str">
            <v>Parki krajobrazowe</v>
          </cell>
        </row>
        <row r="677">
          <cell r="A677">
            <v>92503</v>
          </cell>
          <cell r="B677" t="str">
            <v>Rezerwaty i pomniki przyrody</v>
          </cell>
        </row>
        <row r="678">
          <cell r="A678">
            <v>92504</v>
          </cell>
          <cell r="B678" t="str">
            <v>Ogrody botaniczne i zoologiczne</v>
          </cell>
        </row>
        <row r="679">
          <cell r="A679">
            <v>92578</v>
          </cell>
          <cell r="B679" t="str">
            <v>Usuwanie skutków klęsk żywiołowych</v>
          </cell>
        </row>
        <row r="680">
          <cell r="A680">
            <v>92579</v>
          </cell>
          <cell r="B680" t="str">
            <v>Pomoc zagraniczna</v>
          </cell>
        </row>
        <row r="681">
          <cell r="A681">
            <v>92580</v>
          </cell>
          <cell r="B681" t="str">
            <v>Działalność badawczo-rozwojowa</v>
          </cell>
        </row>
        <row r="682">
          <cell r="A682">
            <v>92593</v>
          </cell>
          <cell r="B682" t="str">
            <v>Dochody państwowej jednostki budżetowej uzyskane z tytułu przejętych zadań, które w 2010 r. były finansowane z rachunku dochodów własnych</v>
          </cell>
        </row>
        <row r="683">
          <cell r="A683">
            <v>92594</v>
          </cell>
          <cell r="B683" t="str">
            <v>Dochody państwowej jednostki budżetowej uzyskane z tytułu przejętych zadań, które w 2010 r. były realizowane przez gospodarstwa pomocnicze</v>
          </cell>
        </row>
        <row r="684">
          <cell r="A684">
            <v>92595</v>
          </cell>
          <cell r="B684" t="str">
            <v>Pozostała działalność</v>
          </cell>
        </row>
        <row r="685">
          <cell r="A685">
            <v>92601</v>
          </cell>
          <cell r="B685" t="str">
            <v>Obiekty sportowe</v>
          </cell>
        </row>
        <row r="686">
          <cell r="A686">
            <v>92603</v>
          </cell>
          <cell r="B686" t="str">
            <v>Komisja do Zwalczania Dopingu w Sporcie</v>
          </cell>
        </row>
        <row r="687">
          <cell r="A687">
            <v>92604</v>
          </cell>
          <cell r="B687" t="str">
            <v>Instytucje kultury fizycznej</v>
          </cell>
        </row>
        <row r="688">
          <cell r="A688">
            <v>92605</v>
          </cell>
          <cell r="B688" t="str">
            <v>Zadania w zakresie kultury fizycznej</v>
          </cell>
        </row>
        <row r="689">
          <cell r="A689">
            <v>92678</v>
          </cell>
          <cell r="B689" t="str">
            <v>Usuwanie skutków klęsk żywiołowych</v>
          </cell>
        </row>
        <row r="690">
          <cell r="A690">
            <v>92679</v>
          </cell>
          <cell r="B690" t="str">
            <v>Pomoc zagraniczna</v>
          </cell>
        </row>
        <row r="691">
          <cell r="A691">
            <v>92680</v>
          </cell>
          <cell r="B691" t="str">
            <v>Działalność badawczo-rozwojowa</v>
          </cell>
        </row>
        <row r="692">
          <cell r="A692">
            <v>92693</v>
          </cell>
          <cell r="B692" t="str">
            <v>Dochody państwowej jednostki budżetowej uzyskane z tytułu przejętych zadań, które w 2010 r. były finansowane z rachunku dochodów własnych</v>
          </cell>
        </row>
        <row r="693">
          <cell r="A693">
            <v>92694</v>
          </cell>
          <cell r="B693" t="str">
            <v>Dochody państwowej jednostki budżetowej uzyskane z tytułu przejętych zadań, które w 2010 r. były realizowane przez gospodarstwa pomocnicze</v>
          </cell>
        </row>
        <row r="694">
          <cell r="A694">
            <v>92695</v>
          </cell>
          <cell r="B694" t="str">
            <v>Pozostała działalność</v>
          </cell>
        </row>
      </sheetData>
      <sheetData sheetId="2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zarząd, użytkowanie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3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 i dyskonto od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</sheetData>
      <sheetData sheetId="4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5">
        <row r="1">
          <cell r="A1" t="str">
            <v>Gabinet Marszałka</v>
          </cell>
          <cell r="D1" t="str">
            <v>BK</v>
          </cell>
        </row>
        <row r="2">
          <cell r="A2" t="str">
            <v>Sejmik</v>
          </cell>
          <cell r="D2" t="str">
            <v>FS</v>
          </cell>
        </row>
        <row r="3">
          <cell r="A3" t="str">
            <v>Bezpieczeństwa</v>
          </cell>
          <cell r="D3" t="str">
            <v>-</v>
          </cell>
        </row>
        <row r="4">
          <cell r="A4" t="str">
            <v>Organizacje Pozarządowe</v>
          </cell>
        </row>
        <row r="5">
          <cell r="A5" t="str">
            <v>EFS</v>
          </cell>
        </row>
        <row r="6">
          <cell r="A6" t="str">
            <v>Geodezja</v>
          </cell>
        </row>
        <row r="7">
          <cell r="A7" t="str">
            <v>Koordynacji Promocji</v>
          </cell>
        </row>
        <row r="8">
          <cell r="A8" t="str">
            <v>Kultura</v>
          </cell>
        </row>
        <row r="9">
          <cell r="A9" t="str">
            <v>Oświata</v>
          </cell>
        </row>
        <row r="10">
          <cell r="A10" t="str">
            <v>Ochrony Środowiska</v>
          </cell>
        </row>
        <row r="11">
          <cell r="A11" t="str">
            <v>Organizacyjny</v>
          </cell>
        </row>
        <row r="12">
          <cell r="A12" t="str">
            <v>Polityka Jakości</v>
          </cell>
        </row>
        <row r="13">
          <cell r="A13" t="str">
            <v>Polityka Regionalna</v>
          </cell>
        </row>
        <row r="14">
          <cell r="A14" t="str">
            <v>Obszary Wiejskie</v>
          </cell>
        </row>
        <row r="15">
          <cell r="A15" t="str">
            <v>Społ.Informacyjne</v>
          </cell>
        </row>
        <row r="16">
          <cell r="A16" t="str">
            <v>Sport</v>
          </cell>
        </row>
        <row r="17">
          <cell r="A17" t="str">
            <v>Turystyka</v>
          </cell>
        </row>
        <row r="18">
          <cell r="A18" t="str">
            <v>Współp. Międzyn.</v>
          </cell>
        </row>
        <row r="19">
          <cell r="A19" t="str">
            <v>ZPRR</v>
          </cell>
        </row>
        <row r="20">
          <cell r="A20" t="str">
            <v>Zdrowie</v>
          </cell>
        </row>
        <row r="21">
          <cell r="A21" t="str">
            <v>ROPS</v>
          </cell>
        </row>
        <row r="22">
          <cell r="A22" t="str">
            <v>ZS w Górowie Iławeckim</v>
          </cell>
        </row>
        <row r="23">
          <cell r="A23" t="str">
            <v>SP w Giżycku</v>
          </cell>
        </row>
        <row r="24">
          <cell r="A24" t="str">
            <v>SP w Ełku</v>
          </cell>
        </row>
        <row r="25">
          <cell r="A25" t="str">
            <v>SP w Działdowie</v>
          </cell>
        </row>
        <row r="26">
          <cell r="A26" t="str">
            <v>SP w Olsztynie</v>
          </cell>
        </row>
        <row r="27">
          <cell r="A27" t="str">
            <v>SP w Elblągu</v>
          </cell>
        </row>
        <row r="28">
          <cell r="A28" t="str">
            <v>Nauczyciel. Kolegium w Szczytnie</v>
          </cell>
        </row>
        <row r="29">
          <cell r="A29" t="str">
            <v>Bibl. Pedagog. w Ol</v>
          </cell>
        </row>
        <row r="30">
          <cell r="A30" t="str">
            <v>Bibl. Pedagog. w El</v>
          </cell>
        </row>
        <row r="31">
          <cell r="A31" t="str">
            <v>ZDW</v>
          </cell>
        </row>
        <row r="32">
          <cell r="A32" t="str">
            <v>WUP</v>
          </cell>
        </row>
        <row r="33">
          <cell r="A33" t="str">
            <v>Plan. Przestrzenne</v>
          </cell>
        </row>
        <row r="34">
          <cell r="A34" t="str">
            <v>ODN  Ol</v>
          </cell>
        </row>
        <row r="35">
          <cell r="A35" t="str">
            <v>ODN  El</v>
          </cell>
        </row>
        <row r="36">
          <cell r="A36" t="str">
            <v>Ośrodek Adopcyjny</v>
          </cell>
        </row>
        <row r="37">
          <cell r="A37" t="str">
            <v>Bruksela</v>
          </cell>
        </row>
        <row r="38">
          <cell r="A38" t="str">
            <v>WMAR</v>
          </cell>
        </row>
        <row r="39">
          <cell r="A39" t="str">
            <v>Zespół Parków w Jerzwałdzie</v>
          </cell>
        </row>
        <row r="40">
          <cell r="A40" t="str">
            <v>Welski Park</v>
          </cell>
        </row>
        <row r="41">
          <cell r="A41" t="str">
            <v>Park w Elblągu</v>
          </cell>
        </row>
        <row r="42">
          <cell r="A42" t="str">
            <v>Park Żytkiejmach</v>
          </cell>
        </row>
        <row r="43">
          <cell r="A43" t="str">
            <v>Mazurski Park w Krutyni</v>
          </cell>
        </row>
        <row r="44">
          <cell r="A44" t="str">
            <v>ŻZMiUW El</v>
          </cell>
        </row>
        <row r="45">
          <cell r="A45" t="str">
            <v>ZMiUW Ol</v>
          </cell>
        </row>
        <row r="46">
          <cell r="A46" t="str">
            <v>Biuro Geologa</v>
          </cell>
        </row>
        <row r="47">
          <cell r="A47" t="str">
            <v>Biuro w Elblągu</v>
          </cell>
        </row>
        <row r="48">
          <cell r="A48" t="str">
            <v>Urząd</v>
          </cell>
        </row>
      </sheetData>
      <sheetData sheetId="6">
        <row r="80">
          <cell r="B80" t="str">
            <v>§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0"/>
  <sheetViews>
    <sheetView tabSelected="1" view="pageBreakPreview" zoomScale="90" zoomScaleNormal="100" zoomScaleSheetLayoutView="90" workbookViewId="0">
      <selection activeCell="L9" sqref="L9"/>
    </sheetView>
  </sheetViews>
  <sheetFormatPr defaultRowHeight="12.75"/>
  <cols>
    <col min="1" max="1" width="4.5703125" style="9" customWidth="1"/>
    <col min="2" max="2" width="6.85546875" style="9" customWidth="1"/>
    <col min="3" max="3" width="4.85546875" style="10" customWidth="1"/>
    <col min="4" max="4" width="2.28515625" style="11" customWidth="1"/>
    <col min="5" max="5" width="51.7109375" style="13" customWidth="1"/>
    <col min="6" max="6" width="14" style="13" customWidth="1"/>
    <col min="7" max="7" width="13.85546875" style="14" customWidth="1"/>
    <col min="8" max="8" width="12.85546875" style="14" customWidth="1"/>
    <col min="9" max="9" width="14.5703125" style="13" customWidth="1"/>
    <col min="10" max="10" width="7.28515625" style="9" hidden="1" customWidth="1"/>
    <col min="11" max="11" width="13.28515625" style="13" customWidth="1"/>
    <col min="12" max="16384" width="9.140625" style="13"/>
  </cols>
  <sheetData>
    <row r="1" spans="1:10" s="5" customFormat="1" ht="15" customHeight="1">
      <c r="A1" s="1"/>
      <c r="B1" s="1"/>
      <c r="C1" s="2"/>
      <c r="D1" s="3"/>
      <c r="E1" s="4"/>
      <c r="G1" s="4"/>
      <c r="H1" s="4" t="s">
        <v>15</v>
      </c>
      <c r="I1" s="4"/>
      <c r="J1" s="1"/>
    </row>
    <row r="2" spans="1:10" s="5" customFormat="1" ht="15" customHeight="1">
      <c r="A2" s="1"/>
      <c r="B2" s="1"/>
      <c r="C2" s="2"/>
      <c r="D2" s="3"/>
      <c r="E2" s="4"/>
      <c r="G2" s="4"/>
      <c r="H2" s="6" t="s">
        <v>16</v>
      </c>
      <c r="I2" s="7"/>
      <c r="J2" s="1"/>
    </row>
    <row r="3" spans="1:10" s="5" customFormat="1" ht="15" customHeight="1">
      <c r="A3" s="1"/>
      <c r="B3" s="8"/>
      <c r="C3" s="2"/>
      <c r="D3" s="3"/>
      <c r="E3" s="4"/>
      <c r="G3" s="4"/>
      <c r="H3" s="6" t="s">
        <v>14</v>
      </c>
      <c r="I3" s="7"/>
      <c r="J3" s="1"/>
    </row>
    <row r="4" spans="1:10" s="5" customFormat="1" ht="15" customHeight="1">
      <c r="A4" s="1"/>
      <c r="B4" s="8"/>
      <c r="C4" s="2"/>
      <c r="D4" s="3"/>
      <c r="E4" s="4"/>
      <c r="G4" s="4"/>
      <c r="H4" s="6" t="s">
        <v>13</v>
      </c>
      <c r="I4" s="7"/>
      <c r="J4" s="1"/>
    </row>
    <row r="5" spans="1:10" s="5" customFormat="1" ht="15" customHeight="1">
      <c r="A5" s="1"/>
      <c r="B5" s="1"/>
      <c r="C5" s="2"/>
      <c r="D5" s="3"/>
      <c r="E5" s="4"/>
      <c r="G5" s="4"/>
      <c r="H5" s="6" t="s">
        <v>17</v>
      </c>
      <c r="I5" s="7"/>
      <c r="J5" s="1"/>
    </row>
    <row r="6" spans="1:10">
      <c r="E6" s="12"/>
      <c r="G6" s="12"/>
      <c r="H6" s="12"/>
      <c r="I6" s="12"/>
    </row>
    <row r="7" spans="1:10">
      <c r="E7" s="12"/>
      <c r="G7" s="12"/>
      <c r="I7" s="12"/>
    </row>
    <row r="8" spans="1:10" ht="35.25" customHeight="1">
      <c r="A8" s="15" t="s">
        <v>12</v>
      </c>
      <c r="B8" s="15"/>
      <c r="C8" s="15"/>
      <c r="D8" s="15"/>
      <c r="E8" s="15"/>
      <c r="F8" s="15"/>
      <c r="G8" s="15"/>
      <c r="H8" s="15"/>
      <c r="I8" s="15"/>
      <c r="J8" s="16"/>
    </row>
    <row r="9" spans="1:10">
      <c r="A9" s="17"/>
      <c r="B9" s="17"/>
      <c r="C9" s="17"/>
      <c r="D9" s="17"/>
      <c r="E9" s="17"/>
      <c r="F9" s="17"/>
      <c r="G9" s="17"/>
      <c r="H9" s="17"/>
      <c r="I9" s="17"/>
      <c r="J9" s="18"/>
    </row>
    <row r="10" spans="1:10" ht="14.25" customHeight="1">
      <c r="A10" s="19"/>
      <c r="B10" s="19"/>
      <c r="C10" s="20"/>
      <c r="D10" s="21"/>
      <c r="E10" s="19"/>
      <c r="F10" s="19"/>
      <c r="G10" s="18"/>
      <c r="H10" s="19"/>
      <c r="I10" s="22" t="s">
        <v>11</v>
      </c>
      <c r="J10" s="23"/>
    </row>
    <row r="11" spans="1:10" s="5" customFormat="1" ht="30.75" customHeight="1">
      <c r="A11" s="24" t="s">
        <v>7</v>
      </c>
      <c r="B11" s="24" t="s">
        <v>6</v>
      </c>
      <c r="C11" s="25" t="s">
        <v>5</v>
      </c>
      <c r="D11" s="26"/>
      <c r="E11" s="24" t="s">
        <v>4</v>
      </c>
      <c r="F11" s="27" t="s">
        <v>3</v>
      </c>
      <c r="G11" s="24" t="s">
        <v>2</v>
      </c>
      <c r="H11" s="24" t="s">
        <v>1</v>
      </c>
      <c r="I11" s="27" t="s">
        <v>0</v>
      </c>
      <c r="J11" s="28" t="str">
        <f>B11&amp;1</f>
        <v>Rozdz.1</v>
      </c>
    </row>
    <row r="12" spans="1:10">
      <c r="A12" s="29" t="s">
        <v>10</v>
      </c>
      <c r="B12" s="29"/>
      <c r="C12" s="29"/>
      <c r="D12" s="29"/>
      <c r="E12" s="29"/>
      <c r="F12" s="29"/>
      <c r="G12" s="29"/>
      <c r="H12" s="29"/>
      <c r="I12" s="29"/>
      <c r="J12" s="30"/>
    </row>
    <row r="13" spans="1:10" s="38" customFormat="1" hidden="1">
      <c r="A13" s="31"/>
      <c r="B13" s="32"/>
      <c r="C13" s="33"/>
      <c r="D13" s="34"/>
      <c r="E13" s="35" t="str">
        <f>IF(LEN($A13) &gt; 0,VLOOKUP($A13, [1]Dział!$A$1:$B$200,2,FALSE),IF(LEN($B13) &gt; 0,VLOOKUP($B13, [1]Rozdz!$A$1:$B$690,2,FALSE),IF(LEN($C13) &gt; 0,VLOOKUP($C13, [1]Paragraf.dochód!$A$1:$B$200,2,FALSE),"")))</f>
        <v/>
      </c>
      <c r="F13" s="36"/>
      <c r="G13" s="36"/>
      <c r="H13" s="36"/>
      <c r="I13" s="36">
        <f t="shared" ref="I13:I29" si="0">F13-G13+H13</f>
        <v>0</v>
      </c>
      <c r="J13" s="37"/>
    </row>
    <row r="14" spans="1:10" s="47" customFormat="1" hidden="1">
      <c r="A14" s="39"/>
      <c r="B14" s="40"/>
      <c r="C14" s="41"/>
      <c r="D14" s="42"/>
      <c r="E14" s="43" t="str">
        <f>IF(LEN($A14) &gt; 0,VLOOKUP($A14, [1]Dział!$A$1:$B$200,2,FALSE),IF(LEN($B14) &gt; 0,VLOOKUP($B14, [1]Rozdz!$A$1:$B$690,2,FALSE),IF(LEN($C14) &gt; 0,VLOOKUP($C14, [1]Paragraf.dochód!$A$1:$B$200,2,FALSE),"")))</f>
        <v/>
      </c>
      <c r="F14" s="44"/>
      <c r="G14" s="44"/>
      <c r="H14" s="44"/>
      <c r="I14" s="45">
        <f t="shared" si="0"/>
        <v>0</v>
      </c>
      <c r="J14" s="46"/>
    </row>
    <row r="15" spans="1:10" hidden="1">
      <c r="A15" s="48"/>
      <c r="B15" s="49"/>
      <c r="C15" s="50"/>
      <c r="D15" s="51"/>
      <c r="E15" s="43" t="str">
        <f>IF(LEN($A15) &gt; 0,VLOOKUP($A15, [1]Dział!$A$1:$B$200,2,FALSE),IF(LEN($B15) &gt; 0,VLOOKUP($B15, [1]Rozdz!$A$1:$B$690,2,FALSE),IF(LEN($C15) &gt; 0,VLOOKUP($C15, [1]Paragraf.dochód!$A$1:$B$200,2,FALSE),"")))</f>
        <v/>
      </c>
      <c r="F15" s="45"/>
      <c r="G15" s="45"/>
      <c r="H15" s="45"/>
      <c r="I15" s="45">
        <f t="shared" si="0"/>
        <v>0</v>
      </c>
      <c r="J15" s="52"/>
    </row>
    <row r="16" spans="1:10" s="47" customFormat="1" hidden="1">
      <c r="A16" s="39"/>
      <c r="B16" s="40"/>
      <c r="C16" s="41"/>
      <c r="D16" s="42"/>
      <c r="E16" s="53" t="str">
        <f>IF(LEN($A16) &gt; 0,VLOOKUP($A16, [1]Dział!$A$1:$B$200,2,FALSE),IF(LEN($B16) &gt; 0,VLOOKUP($B16, [1]Rozdz!$A$1:$B$690,2,FALSE),IF(LEN($C16) &gt; 0,VLOOKUP($C16, [1]Paragraf.dochód!$A$1:$B$200,2,FALSE),"")))</f>
        <v/>
      </c>
      <c r="F16" s="44"/>
      <c r="G16" s="44"/>
      <c r="H16" s="44"/>
      <c r="I16" s="45">
        <f t="shared" si="0"/>
        <v>0</v>
      </c>
      <c r="J16" s="46"/>
    </row>
    <row r="17" spans="1:13" hidden="1">
      <c r="A17" s="48"/>
      <c r="B17" s="49"/>
      <c r="C17" s="50"/>
      <c r="D17" s="51"/>
      <c r="E17" s="43" t="str">
        <f>IF(LEN($A17) &gt; 0,VLOOKUP($A17, [1]Dział!$A$1:$B$200,2,FALSE),IF(LEN($B17) &gt; 0,VLOOKUP($B17, [1]Rozdz!$A$1:$B$690,2,FALSE),IF(LEN($C17) &gt; 0,VLOOKUP($C17, [1]Paragraf.dochód!$A$1:$B$200,2,FALSE),"")))</f>
        <v/>
      </c>
      <c r="F17" s="45"/>
      <c r="G17" s="45"/>
      <c r="H17" s="45"/>
      <c r="I17" s="45">
        <f t="shared" si="0"/>
        <v>0</v>
      </c>
      <c r="J17" s="52"/>
    </row>
    <row r="18" spans="1:13" s="38" customFormat="1" ht="14.25" hidden="1" customHeight="1">
      <c r="A18" s="54"/>
      <c r="B18" s="55"/>
      <c r="C18" s="56"/>
      <c r="D18" s="57"/>
      <c r="E18" s="43" t="str">
        <f>IF(LEN($A18) &gt; 0,VLOOKUP($A18, [1]Dział!$A$1:$B$200,2,FALSE),IF(LEN($B18) &gt; 0,VLOOKUP($B18, [1]Rozdz!$A$1:$B$690,2,FALSE),IF(LEN($C18) &gt; 0,VLOOKUP($C18, [1]Paragraf.dochód!$A$1:$B$200,2,FALSE),"")))</f>
        <v/>
      </c>
      <c r="F18" s="58"/>
      <c r="G18" s="58"/>
      <c r="H18" s="58"/>
      <c r="I18" s="45">
        <f t="shared" si="0"/>
        <v>0</v>
      </c>
      <c r="J18" s="37"/>
    </row>
    <row r="19" spans="1:13" s="47" customFormat="1" hidden="1">
      <c r="A19" s="39"/>
      <c r="B19" s="40"/>
      <c r="C19" s="41"/>
      <c r="D19" s="42"/>
      <c r="E19" s="43" t="str">
        <f>IF(LEN($A19) &gt; 0,VLOOKUP($A19, [1]Dział!$A$1:$B$200,2,FALSE),IF(LEN($B19) &gt; 0,VLOOKUP($B19, [1]Rozdz!$A$1:$B$690,2,FALSE),IF(LEN($C19) &gt; 0,VLOOKUP($C19, [1]Paragraf.dochód!$A$1:$B$200,2,FALSE),"")))</f>
        <v/>
      </c>
      <c r="F19" s="44"/>
      <c r="G19" s="44"/>
      <c r="H19" s="44"/>
      <c r="I19" s="45">
        <f t="shared" si="0"/>
        <v>0</v>
      </c>
      <c r="J19" s="46"/>
    </row>
    <row r="20" spans="1:13" hidden="1">
      <c r="A20" s="48"/>
      <c r="B20" s="49"/>
      <c r="C20" s="50"/>
      <c r="D20" s="51"/>
      <c r="E20" s="43" t="str">
        <f>IF(LEN($A20) &gt; 0,VLOOKUP($A20, [1]Dział!$A$1:$B$200,2,FALSE),IF(LEN($B20) &gt; 0,VLOOKUP($B20, [1]Rozdz!$A$1:$B$690,2,FALSE),IF(LEN($C20) &gt; 0,VLOOKUP($C20, [1]Paragraf.dochód!$A$1:$B$200,2,FALSE),"")))</f>
        <v/>
      </c>
      <c r="F20" s="45"/>
      <c r="G20" s="45"/>
      <c r="H20" s="45"/>
      <c r="I20" s="45">
        <f t="shared" si="0"/>
        <v>0</v>
      </c>
      <c r="J20" s="52"/>
    </row>
    <row r="21" spans="1:13" hidden="1">
      <c r="A21" s="48"/>
      <c r="B21" s="49"/>
      <c r="C21" s="50"/>
      <c r="D21" s="51"/>
      <c r="E21" s="43" t="str">
        <f>IF(LEN($A21) &gt; 0,VLOOKUP($A21, [1]Dział!$A$1:$B$200,2,FALSE),IF(LEN($B21) &gt; 0,VLOOKUP($B21, [1]Rozdz!$A$1:$B$690,2,FALSE),IF(LEN($C21) &gt; 0,VLOOKUP($C21, [1]Paragraf.dochód!$A$1:$B$200,2,FALSE),"")))</f>
        <v/>
      </c>
      <c r="F21" s="45"/>
      <c r="G21" s="45"/>
      <c r="H21" s="45"/>
      <c r="I21" s="45">
        <f t="shared" si="0"/>
        <v>0</v>
      </c>
      <c r="J21" s="52">
        <f t="shared" ref="J21:J29" si="1">IF(B21="",J20,B21)</f>
        <v>0</v>
      </c>
    </row>
    <row r="22" spans="1:13" hidden="1">
      <c r="A22" s="48"/>
      <c r="B22" s="49"/>
      <c r="C22" s="50"/>
      <c r="D22" s="51"/>
      <c r="E22" s="43" t="str">
        <f>IF(LEN($A22) &gt; 0,VLOOKUP($A22, [1]Dział!$A$1:$B$200,2,FALSE),IF(LEN($B22) &gt; 0,VLOOKUP($B22, [1]Rozdz!$A$1:$B$690,2,FALSE),IF(LEN($C22) &gt; 0,VLOOKUP($C22, [1]Paragraf.dochód!$A$1:$B$200,2,FALSE),"")))</f>
        <v/>
      </c>
      <c r="F22" s="45"/>
      <c r="G22" s="45"/>
      <c r="H22" s="45"/>
      <c r="I22" s="45">
        <f t="shared" si="0"/>
        <v>0</v>
      </c>
      <c r="J22" s="52">
        <f t="shared" si="1"/>
        <v>0</v>
      </c>
    </row>
    <row r="23" spans="1:13" hidden="1">
      <c r="A23" s="48"/>
      <c r="B23" s="49"/>
      <c r="C23" s="50"/>
      <c r="D23" s="51"/>
      <c r="E23" s="43" t="str">
        <f>IF(LEN($A23) &gt; 0,VLOOKUP($A23, [1]Dział!$A$1:$B$200,2,FALSE),IF(LEN($B23) &gt; 0,VLOOKUP($B23, [1]Rozdz!$A$1:$B$690,2,FALSE),IF(LEN($C23) &gt; 0,VLOOKUP($C23, [1]Paragraf.dochód!$A$1:$B$200,2,FALSE),"")))</f>
        <v/>
      </c>
      <c r="F23" s="45"/>
      <c r="G23" s="45"/>
      <c r="H23" s="45"/>
      <c r="I23" s="45">
        <f t="shared" si="0"/>
        <v>0</v>
      </c>
      <c r="J23" s="52">
        <f t="shared" si="1"/>
        <v>0</v>
      </c>
    </row>
    <row r="24" spans="1:13" ht="12.75" hidden="1" customHeight="1">
      <c r="A24" s="48"/>
      <c r="B24" s="49"/>
      <c r="C24" s="50"/>
      <c r="D24" s="51"/>
      <c r="E24" s="43" t="str">
        <f>IF(LEN($A24) &gt; 0,VLOOKUP($A24, [1]Dział!$A$1:$B$200,2,FALSE),IF(LEN($B24) &gt; 0,VLOOKUP($B24, [1]Rozdz!$A$1:$B$690,2,FALSE),IF(LEN($C24) &gt; 0,VLOOKUP($C24, [1]Paragraf.dochód!$A$1:$B$200,2,FALSE),"")))</f>
        <v/>
      </c>
      <c r="F24" s="45"/>
      <c r="G24" s="45"/>
      <c r="H24" s="45"/>
      <c r="I24" s="45">
        <f t="shared" si="0"/>
        <v>0</v>
      </c>
      <c r="J24" s="52">
        <f t="shared" si="1"/>
        <v>0</v>
      </c>
    </row>
    <row r="25" spans="1:13" ht="12.75" hidden="1" customHeight="1">
      <c r="A25" s="48"/>
      <c r="B25" s="49"/>
      <c r="C25" s="50"/>
      <c r="D25" s="51"/>
      <c r="E25" s="43" t="str">
        <f>IF(LEN($A25) &gt; 0,VLOOKUP($A25, [1]Dział!$A$1:$B$200,2,FALSE),IF(LEN($B25) &gt; 0,VLOOKUP($B25, [1]Rozdz!$A$1:$B$690,2,FALSE),IF(LEN($C25) &gt; 0,VLOOKUP($C25, [1]Paragraf.dochód!$A$1:$B$200,2,FALSE),"")))</f>
        <v/>
      </c>
      <c r="F25" s="45"/>
      <c r="G25" s="45"/>
      <c r="H25" s="45"/>
      <c r="I25" s="45">
        <f t="shared" si="0"/>
        <v>0</v>
      </c>
      <c r="J25" s="52">
        <f t="shared" si="1"/>
        <v>0</v>
      </c>
    </row>
    <row r="26" spans="1:13" ht="12.75" hidden="1" customHeight="1">
      <c r="A26" s="48"/>
      <c r="B26" s="49"/>
      <c r="C26" s="50"/>
      <c r="D26" s="51"/>
      <c r="E26" s="43" t="str">
        <f>IF(LEN($A26) &gt; 0,VLOOKUP($A26, [1]Dział!$A$1:$B$200,2,FALSE),IF(LEN($B26) &gt; 0,VLOOKUP($B26, [1]Rozdz!$A$1:$B$690,2,FALSE),IF(LEN($C26) &gt; 0,VLOOKUP($C26, [1]Paragraf.dochód!$A$1:$B$200,2,FALSE),"")))</f>
        <v/>
      </c>
      <c r="F26" s="45"/>
      <c r="G26" s="45"/>
      <c r="H26" s="45"/>
      <c r="I26" s="45">
        <f t="shared" si="0"/>
        <v>0</v>
      </c>
      <c r="J26" s="52">
        <f t="shared" si="1"/>
        <v>0</v>
      </c>
    </row>
    <row r="27" spans="1:13" s="38" customFormat="1" ht="15" customHeight="1">
      <c r="A27" s="31">
        <v>921</v>
      </c>
      <c r="B27" s="32"/>
      <c r="C27" s="33"/>
      <c r="D27" s="34"/>
      <c r="E27" s="59" t="str">
        <f>IF(LEN($A27) &gt; 0,VLOOKUP($A27, [1]Dział!$A$1:$B$200,2,FALSE),IF(LEN($B27) &gt; 0,VLOOKUP($B27, [1]Rozdz!$A$1:$B$690,2,FALSE),IF(LEN($C27) &gt; 0,VLOOKUP($C27, [1]Paragraf.dochód!$A$1:$B$200,2,FALSE),"")))</f>
        <v>Kultura i ochrona dziedzictwa narodowego</v>
      </c>
      <c r="F27" s="36">
        <v>170000</v>
      </c>
      <c r="G27" s="36">
        <f>G28</f>
        <v>0</v>
      </c>
      <c r="H27" s="36">
        <f>H28</f>
        <v>30000</v>
      </c>
      <c r="I27" s="36">
        <f t="shared" si="0"/>
        <v>200000</v>
      </c>
      <c r="J27" s="37">
        <f t="shared" si="1"/>
        <v>0</v>
      </c>
    </row>
    <row r="28" spans="1:13" s="47" customFormat="1" ht="15" customHeight="1">
      <c r="A28" s="39"/>
      <c r="B28" s="40">
        <v>92195</v>
      </c>
      <c r="C28" s="41"/>
      <c r="D28" s="42"/>
      <c r="E28" s="53" t="str">
        <f>IF(LEN($A28) &gt; 0,VLOOKUP($A28, [1]Dział!$A$1:$B$200,2,FALSE),IF(LEN($B28) &gt; 0,VLOOKUP($B28, [1]Rozdz!$A$1:$B$690,2,FALSE),IF(LEN($C28) &gt; 0,VLOOKUP($C28, [1]Paragraf.dochód!$A$1:$B$200,2,FALSE),"")))</f>
        <v>Pozostała działalność</v>
      </c>
      <c r="F28" s="44">
        <v>170000</v>
      </c>
      <c r="G28" s="44">
        <f>G29</f>
        <v>0</v>
      </c>
      <c r="H28" s="44">
        <f>H29</f>
        <v>30000</v>
      </c>
      <c r="I28" s="44">
        <f t="shared" si="0"/>
        <v>200000</v>
      </c>
      <c r="J28" s="46">
        <f t="shared" si="1"/>
        <v>92195</v>
      </c>
    </row>
    <row r="29" spans="1:13" ht="43.5" customHeight="1">
      <c r="A29" s="60"/>
      <c r="B29" s="61"/>
      <c r="C29" s="50">
        <v>271</v>
      </c>
      <c r="D29" s="51">
        <v>0</v>
      </c>
      <c r="E29" s="43" t="str">
        <f>IF(LEN($A29) &gt; 0,VLOOKUP($A29, [1]Dział!$A$1:$B$200,2,FALSE),IF(LEN($B29) &gt; 0,VLOOKUP($B29, [1]Rozdz!$A$1:$B$690,2,FALSE),IF(LEN($C29) &gt; 0,VLOOKUP($C29, [1]Paragraf.dochód!$A$1:$B$200,2,FALSE),"")))</f>
        <v>Dotacja celowa otrzymana z tytułu pomocy finansowej udzielanej między jednostkami samorządu terytorialnego na dofinansowanie własnych zadań bieżących</v>
      </c>
      <c r="F29" s="45">
        <v>170000</v>
      </c>
      <c r="G29" s="45">
        <v>0</v>
      </c>
      <c r="H29" s="45">
        <v>30000</v>
      </c>
      <c r="I29" s="45">
        <f t="shared" si="0"/>
        <v>200000</v>
      </c>
      <c r="J29" s="52">
        <f t="shared" si="1"/>
        <v>92195</v>
      </c>
    </row>
    <row r="30" spans="1:13">
      <c r="A30" s="23"/>
      <c r="B30" s="62"/>
      <c r="C30" s="63"/>
      <c r="D30" s="64"/>
      <c r="E30" s="65" t="s">
        <v>9</v>
      </c>
      <c r="F30" s="66">
        <f>F27</f>
        <v>170000</v>
      </c>
      <c r="G30" s="66">
        <f>G27</f>
        <v>0</v>
      </c>
      <c r="H30" s="66">
        <f>H27</f>
        <v>30000</v>
      </c>
      <c r="I30" s="66">
        <f>SUM(F30-G30+H30)</f>
        <v>200000</v>
      </c>
      <c r="J30" s="52" t="e">
        <f>IF(B30="",#REF!,B30)</f>
        <v>#REF!</v>
      </c>
    </row>
    <row r="31" spans="1:13">
      <c r="A31" s="23"/>
      <c r="B31" s="67"/>
      <c r="C31" s="68"/>
      <c r="D31" s="3"/>
      <c r="E31" s="8"/>
      <c r="F31" s="69"/>
      <c r="G31" s="8"/>
      <c r="H31" s="8"/>
      <c r="I31" s="69"/>
      <c r="J31" s="52" t="e">
        <f>IF(B31="",J30,B31)</f>
        <v>#REF!</v>
      </c>
    </row>
    <row r="32" spans="1:13" ht="14.25" customHeight="1">
      <c r="A32" s="70" t="s">
        <v>8</v>
      </c>
      <c r="B32" s="67"/>
      <c r="C32" s="68"/>
      <c r="D32" s="3"/>
      <c r="E32" s="8"/>
      <c r="F32" s="69"/>
      <c r="G32" s="8"/>
      <c r="H32" s="8"/>
      <c r="I32" s="71"/>
      <c r="J32" s="72"/>
      <c r="K32" s="73"/>
      <c r="L32" s="74"/>
      <c r="M32" s="74"/>
    </row>
    <row r="33" spans="1:10" s="38" customFormat="1" ht="15.75" customHeight="1">
      <c r="A33" s="31">
        <v>10</v>
      </c>
      <c r="B33" s="32"/>
      <c r="C33" s="75"/>
      <c r="D33" s="34"/>
      <c r="E33" s="59" t="str">
        <f>IF(LEN($A33)&gt;0,VLOOKUP($A33,[1]Dział!$A$1:$B$200,2,FALSE),IF(LEN($B33)&gt;0,VLOOKUP($B33,[1]Rozdz!$A$1:$B$700,2,FALSE),IF(LEN($C33)&gt;0,VLOOKUP($C33,[1]Paragraf.wydatek!$A$1:$B$234,2,FALSE),"")))</f>
        <v>Rolnictwo i łowiectwo</v>
      </c>
      <c r="F33" s="36">
        <f>121982883</f>
        <v>121982883</v>
      </c>
      <c r="G33" s="36">
        <f>G34+G39</f>
        <v>26800</v>
      </c>
      <c r="H33" s="36">
        <f>H34+H39</f>
        <v>26800</v>
      </c>
      <c r="I33" s="36">
        <f t="shared" ref="I33:I55" si="2">F33-G33+H33</f>
        <v>121982883</v>
      </c>
      <c r="J33" s="37"/>
    </row>
    <row r="34" spans="1:10" s="47" customFormat="1" ht="15" customHeight="1">
      <c r="A34" s="76"/>
      <c r="B34" s="77">
        <v>1006</v>
      </c>
      <c r="C34" s="78"/>
      <c r="D34" s="79"/>
      <c r="E34" s="80" t="str">
        <f>IF(LEN($A34)&gt;0,VLOOKUP($A34,[1]Dział!$A$1:$B$200,2,FALSE),IF(LEN($B34)&gt;0,VLOOKUP($B34,[1]Rozdz!$A$1:$B$700,2,FALSE),IF(LEN($C34)&gt;0,VLOOKUP($C34,[1]Paragraf.wydatek!$A$1:$B$234,2,FALSE),"")))</f>
        <v>Zarządy melioracji i urządzeń wodnych</v>
      </c>
      <c r="F34" s="81">
        <f>12777500</f>
        <v>12777500</v>
      </c>
      <c r="G34" s="81">
        <f>SUM(G35:G38)</f>
        <v>20000</v>
      </c>
      <c r="H34" s="81">
        <f>SUM(H35:H38)</f>
        <v>20000</v>
      </c>
      <c r="I34" s="81">
        <f t="shared" si="2"/>
        <v>12777500</v>
      </c>
      <c r="J34" s="46"/>
    </row>
    <row r="35" spans="1:10" ht="15" customHeight="1">
      <c r="A35" s="48"/>
      <c r="B35" s="49"/>
      <c r="C35" s="82">
        <v>428</v>
      </c>
      <c r="D35" s="51">
        <v>0</v>
      </c>
      <c r="E35" s="43" t="str">
        <f>IF(LEN($A35)&gt;0,VLOOKUP($A35,[1]Dział!$A$1:$B$200,2,FALSE),IF(LEN($B35)&gt;0,VLOOKUP($B35,[1]Rozdz!$A$1:$B$700,2,FALSE),IF(LEN($C35)&gt;0,VLOOKUP($C35,[1]Paragraf.wydatek!$A$1:$B$234,2,FALSE),"")))</f>
        <v>Zakup usług zdrowotnych</v>
      </c>
      <c r="F35" s="45">
        <f>2000</f>
        <v>2000</v>
      </c>
      <c r="G35" s="45">
        <v>0</v>
      </c>
      <c r="H35" s="45">
        <v>7000</v>
      </c>
      <c r="I35" s="45">
        <f t="shared" si="2"/>
        <v>9000</v>
      </c>
      <c r="J35" s="52"/>
    </row>
    <row r="36" spans="1:10" ht="15" customHeight="1">
      <c r="A36" s="48"/>
      <c r="B36" s="49"/>
      <c r="C36" s="82">
        <v>430</v>
      </c>
      <c r="D36" s="51">
        <v>0</v>
      </c>
      <c r="E36" s="43" t="str">
        <f>IF(LEN($A36)&gt;0,VLOOKUP($A36,[1]Dział!$A$1:$B$200,2,FALSE),IF(LEN($B36)&gt;0,VLOOKUP($B36,[1]Rozdz!$A$1:$B$700,2,FALSE),IF(LEN($C36)&gt;0,VLOOKUP($C36,[1]Paragraf.wydatek!$A$1:$B$234,2,FALSE),"")))</f>
        <v>Zakup usług pozostałych</v>
      </c>
      <c r="F36" s="45">
        <f>511500</f>
        <v>511500</v>
      </c>
      <c r="G36" s="45">
        <v>20000</v>
      </c>
      <c r="H36" s="45">
        <v>0</v>
      </c>
      <c r="I36" s="45">
        <f t="shared" si="2"/>
        <v>491500</v>
      </c>
      <c r="J36" s="52"/>
    </row>
    <row r="37" spans="1:10" ht="15" customHeight="1">
      <c r="A37" s="48"/>
      <c r="B37" s="49"/>
      <c r="C37" s="82">
        <v>443</v>
      </c>
      <c r="D37" s="51">
        <v>0</v>
      </c>
      <c r="E37" s="43" t="str">
        <f>IF(LEN($A37)&gt;0,VLOOKUP($A37,[1]Dział!$A$1:$B$200,2,FALSE),IF(LEN($B37)&gt;0,VLOOKUP($B37,[1]Rozdz!$A$1:$B$700,2,FALSE),IF(LEN($C37)&gt;0,VLOOKUP($C37,[1]Paragraf.wydatek!$A$1:$B$234,2,FALSE),"")))</f>
        <v>Różne opłaty i składki</v>
      </c>
      <c r="F37" s="45">
        <f>68000</f>
        <v>68000</v>
      </c>
      <c r="G37" s="45">
        <v>0</v>
      </c>
      <c r="H37" s="45">
        <v>11000</v>
      </c>
      <c r="I37" s="45">
        <f t="shared" si="2"/>
        <v>79000</v>
      </c>
      <c r="J37" s="52"/>
    </row>
    <row r="38" spans="1:10" ht="15" customHeight="1">
      <c r="A38" s="48"/>
      <c r="B38" s="49"/>
      <c r="C38" s="82">
        <v>444</v>
      </c>
      <c r="D38" s="51">
        <v>0</v>
      </c>
      <c r="E38" s="43" t="str">
        <f>IF(LEN($A38)&gt;0,VLOOKUP($A38,[1]Dział!$A$1:$B$200,2,FALSE),IF(LEN($B38)&gt;0,VLOOKUP($B38,[1]Rozdz!$A$1:$B$700,2,FALSE),IF(LEN($C38)&gt;0,VLOOKUP($C38,[1]Paragraf.wydatek!$A$1:$B$234,2,FALSE),"")))</f>
        <v>Odpisy na zakładowy fundusz świadczeń socjalnych</v>
      </c>
      <c r="F38" s="45">
        <f>192806</f>
        <v>192806</v>
      </c>
      <c r="G38" s="45">
        <v>0</v>
      </c>
      <c r="H38" s="45">
        <v>2000</v>
      </c>
      <c r="I38" s="45">
        <f t="shared" si="2"/>
        <v>194806</v>
      </c>
      <c r="J38" s="52"/>
    </row>
    <row r="39" spans="1:10" s="47" customFormat="1" ht="15" customHeight="1">
      <c r="A39" s="39"/>
      <c r="B39" s="40">
        <v>1008</v>
      </c>
      <c r="C39" s="83"/>
      <c r="D39" s="42"/>
      <c r="E39" s="53" t="str">
        <f>IF(LEN($A39)&gt;0,VLOOKUP($A39,[1]Dział!$A$1:$B$200,2,FALSE),IF(LEN($B39)&gt;0,VLOOKUP($B39,[1]Rozdz!$A$1:$B$700,2,FALSE),IF(LEN($C39)&gt;0,VLOOKUP($C39,[1]Paragraf.wydatek!$A$1:$B$234,2,FALSE),"")))</f>
        <v>Melioracje wodne</v>
      </c>
      <c r="F39" s="44">
        <f>94882551</f>
        <v>94882551</v>
      </c>
      <c r="G39" s="44">
        <f>SUM(G40:G42)</f>
        <v>6800</v>
      </c>
      <c r="H39" s="44">
        <f>SUM(H40:H42)</f>
        <v>6800</v>
      </c>
      <c r="I39" s="44">
        <f t="shared" si="2"/>
        <v>94882551</v>
      </c>
      <c r="J39" s="46"/>
    </row>
    <row r="40" spans="1:10" ht="15" customHeight="1">
      <c r="A40" s="48"/>
      <c r="B40" s="49"/>
      <c r="C40" s="82">
        <v>428</v>
      </c>
      <c r="D40" s="51">
        <v>0</v>
      </c>
      <c r="E40" s="43" t="str">
        <f>IF(LEN($A40)&gt;0,VLOOKUP($A40,[1]Dział!$A$1:$B$200,2,FALSE),IF(LEN($B40)&gt;0,VLOOKUP($B40,[1]Rozdz!$A$1:$B$700,2,FALSE),IF(LEN($C40)&gt;0,VLOOKUP($C40,[1]Paragraf.wydatek!$A$1:$B$234,2,FALSE),"")))</f>
        <v>Zakup usług zdrowotnych</v>
      </c>
      <c r="F40" s="45">
        <f>3500</f>
        <v>3500</v>
      </c>
      <c r="G40" s="45">
        <v>0</v>
      </c>
      <c r="H40" s="45">
        <v>4000</v>
      </c>
      <c r="I40" s="45">
        <f t="shared" si="2"/>
        <v>7500</v>
      </c>
      <c r="J40" s="52"/>
    </row>
    <row r="41" spans="1:10" ht="15" customHeight="1">
      <c r="A41" s="48"/>
      <c r="B41" s="49"/>
      <c r="C41" s="82">
        <v>441</v>
      </c>
      <c r="D41" s="51">
        <v>0</v>
      </c>
      <c r="E41" s="43" t="str">
        <f>IF(LEN($A41)&gt;0,VLOOKUP($A41,[1]Dział!$A$1:$B$200,2,FALSE),IF(LEN($B41)&gt;0,VLOOKUP($B41,[1]Rozdz!$A$1:$B$700,2,FALSE),IF(LEN($C41)&gt;0,VLOOKUP($C41,[1]Paragraf.wydatek!$A$1:$B$234,2,FALSE),"")))</f>
        <v>Podróże służbowe krajowe</v>
      </c>
      <c r="F41" s="45">
        <f>35000</f>
        <v>35000</v>
      </c>
      <c r="G41" s="45">
        <v>6800</v>
      </c>
      <c r="H41" s="45">
        <v>0</v>
      </c>
      <c r="I41" s="45">
        <f t="shared" si="2"/>
        <v>28200</v>
      </c>
      <c r="J41" s="52"/>
    </row>
    <row r="42" spans="1:10" ht="15" customHeight="1">
      <c r="A42" s="60"/>
      <c r="B42" s="61"/>
      <c r="C42" s="84">
        <v>448</v>
      </c>
      <c r="D42" s="85">
        <v>0</v>
      </c>
      <c r="E42" s="86" t="str">
        <f>IF(LEN($A42)&gt;0,VLOOKUP($A42,[1]Dział!$A$1:$B$200,2,FALSE),IF(LEN($B42)&gt;0,VLOOKUP($B42,[1]Rozdz!$A$1:$B$700,2,FALSE),IF(LEN($C42)&gt;0,VLOOKUP($C42,[1]Paragraf.wydatek!$A$1:$B$234,2,FALSE),"")))</f>
        <v>Podatek od nieruchomości</v>
      </c>
      <c r="F42" s="87">
        <f>20070</f>
        <v>20070</v>
      </c>
      <c r="G42" s="87">
        <v>0</v>
      </c>
      <c r="H42" s="87">
        <v>2800</v>
      </c>
      <c r="I42" s="45">
        <f t="shared" si="2"/>
        <v>22870</v>
      </c>
      <c r="J42" s="52"/>
    </row>
    <row r="43" spans="1:10" s="38" customFormat="1">
      <c r="A43" s="31">
        <v>600</v>
      </c>
      <c r="B43" s="32"/>
      <c r="C43" s="75"/>
      <c r="D43" s="34"/>
      <c r="E43" s="59" t="str">
        <f>IF(LEN($A43)&gt;0,VLOOKUP($A43,[1]Dział!$A$1:$B$200,2,FALSE),IF(LEN($B43)&gt;0,VLOOKUP($B43,[1]Rozdz!$A$1:$B$700,2,FALSE),IF(LEN($C43)&gt;0,VLOOKUP($C43,[1]Paragraf.wydatek!$A$1:$B$234,2,FALSE),"")))</f>
        <v>Transport i łączność</v>
      </c>
      <c r="F43" s="88">
        <f>808346582</f>
        <v>808346582</v>
      </c>
      <c r="G43" s="88">
        <f>G44</f>
        <v>100000</v>
      </c>
      <c r="H43" s="88">
        <f>H44</f>
        <v>100000</v>
      </c>
      <c r="I43" s="36">
        <f t="shared" si="2"/>
        <v>808346582</v>
      </c>
      <c r="J43" s="37"/>
    </row>
    <row r="44" spans="1:10" s="47" customFormat="1">
      <c r="A44" s="39"/>
      <c r="B44" s="40">
        <v>60013</v>
      </c>
      <c r="C44" s="83"/>
      <c r="D44" s="42"/>
      <c r="E44" s="53" t="str">
        <f>IF(LEN($A44)&gt;0,VLOOKUP($A44,[1]Dział!$A$1:$B$200,2,FALSE),IF(LEN($B44)&gt;0,VLOOKUP($B44,[1]Rozdz!$A$1:$B$700,2,FALSE),IF(LEN($C44)&gt;0,VLOOKUP($C44,[1]Paragraf.wydatek!$A$1:$B$234,2,FALSE),"")))</f>
        <v>Drogi publiczne wojewódzkie</v>
      </c>
      <c r="F44" s="89">
        <f>581684343</f>
        <v>581684343</v>
      </c>
      <c r="G44" s="89">
        <f>SUM(G45:G46)</f>
        <v>100000</v>
      </c>
      <c r="H44" s="89">
        <f>SUM(H45:H46)</f>
        <v>100000</v>
      </c>
      <c r="I44" s="44">
        <f t="shared" si="2"/>
        <v>581684343</v>
      </c>
      <c r="J44" s="46"/>
    </row>
    <row r="45" spans="1:10">
      <c r="A45" s="48"/>
      <c r="B45" s="49"/>
      <c r="C45" s="82">
        <v>605</v>
      </c>
      <c r="D45" s="51">
        <v>0</v>
      </c>
      <c r="E45" s="43" t="str">
        <f>IF(LEN($A45)&gt;0,VLOOKUP($A45,[1]Dział!$A$1:$B$200,2,FALSE),IF(LEN($B45)&gt;0,VLOOKUP($B45,[1]Rozdz!$A$1:$B$700,2,FALSE),IF(LEN($C45)&gt;0,VLOOKUP($C45,[1]Paragraf.wydatek!$A$1:$B$234,2,FALSE),"")))</f>
        <v>Wydatki inwestycyjne jednostek budżetowych</v>
      </c>
      <c r="F45" s="45">
        <f>36836676</f>
        <v>36836676</v>
      </c>
      <c r="G45" s="90">
        <v>100000</v>
      </c>
      <c r="H45" s="90">
        <v>0</v>
      </c>
      <c r="I45" s="45">
        <f t="shared" si="2"/>
        <v>36736676</v>
      </c>
      <c r="J45" s="52"/>
    </row>
    <row r="46" spans="1:10" ht="16.5" customHeight="1">
      <c r="A46" s="48"/>
      <c r="B46" s="49"/>
      <c r="C46" s="82">
        <v>606</v>
      </c>
      <c r="D46" s="51">
        <v>0</v>
      </c>
      <c r="E46" s="43" t="str">
        <f>IF(LEN($A46)&gt;0,VLOOKUP($A46,[1]Dział!$A$1:$B$200,2,FALSE),IF(LEN($B46)&gt;0,VLOOKUP($B46,[1]Rozdz!$A$1:$B$700,2,FALSE),IF(LEN($C46)&gt;0,VLOOKUP($C46,[1]Paragraf.wydatek!$A$1:$B$234,2,FALSE),"")))</f>
        <v>Wydatki na zakupy inwestycyjne jednostek budżetowych</v>
      </c>
      <c r="F46" s="90">
        <v>650000</v>
      </c>
      <c r="G46" s="90">
        <v>0</v>
      </c>
      <c r="H46" s="90">
        <v>100000</v>
      </c>
      <c r="I46" s="45">
        <f t="shared" si="2"/>
        <v>750000</v>
      </c>
      <c r="J46" s="52"/>
    </row>
    <row r="47" spans="1:10" s="38" customFormat="1">
      <c r="A47" s="31">
        <v>750</v>
      </c>
      <c r="B47" s="32"/>
      <c r="C47" s="75"/>
      <c r="D47" s="34"/>
      <c r="E47" s="59" t="str">
        <f>IF(LEN($A47)&gt;0,VLOOKUP($A47,[1]Dział!$A$1:$B$200,2,FALSE),IF(LEN($B47)&gt;0,VLOOKUP($B47,[1]Rozdz!$A$1:$B$700,2,FALSE),IF(LEN($C47)&gt;0,VLOOKUP($C47,[1]Paragraf.wydatek!$A$1:$B$234,2,FALSE),"")))</f>
        <v>Administracja publiczna</v>
      </c>
      <c r="F47" s="36">
        <f>89014013</f>
        <v>89014013</v>
      </c>
      <c r="G47" s="36">
        <f>G48</f>
        <v>212640</v>
      </c>
      <c r="H47" s="36">
        <f>H48</f>
        <v>212640</v>
      </c>
      <c r="I47" s="36">
        <f t="shared" si="2"/>
        <v>89014013</v>
      </c>
      <c r="J47" s="37" t="e">
        <f>IF(B47="",#REF!,B47)</f>
        <v>#REF!</v>
      </c>
    </row>
    <row r="48" spans="1:10" s="47" customFormat="1">
      <c r="A48" s="39"/>
      <c r="B48" s="40">
        <v>75018</v>
      </c>
      <c r="C48" s="83"/>
      <c r="D48" s="42"/>
      <c r="E48" s="53" t="str">
        <f>IF(LEN($A48)&gt;0,VLOOKUP($A48,[1]Dział!$A$1:$B$200,2,FALSE),IF(LEN($B48)&gt;0,VLOOKUP($B48,[1]Rozdz!$A$1:$B$700,2,FALSE),IF(LEN($C48)&gt;0,VLOOKUP($C48,[1]Paragraf.wydatek!$A$1:$B$234,2,FALSE),"")))</f>
        <v>Urzędy marszałkowskie</v>
      </c>
      <c r="F48" s="44">
        <f>73747910</f>
        <v>73747910</v>
      </c>
      <c r="G48" s="44">
        <f>SUM(G49:G52)</f>
        <v>212640</v>
      </c>
      <c r="H48" s="44">
        <f>SUM(H49:H52)</f>
        <v>212640</v>
      </c>
      <c r="I48" s="44">
        <f t="shared" si="2"/>
        <v>73747910</v>
      </c>
      <c r="J48" s="46">
        <f>IF(B48="",J47,B48)</f>
        <v>75018</v>
      </c>
    </row>
    <row r="49" spans="1:20">
      <c r="A49" s="48"/>
      <c r="B49" s="49"/>
      <c r="C49" s="82">
        <v>421</v>
      </c>
      <c r="D49" s="51">
        <v>8</v>
      </c>
      <c r="E49" s="43" t="str">
        <f>IF(LEN($A49)&gt;0,VLOOKUP($A49,[1]Dział!$A$1:$B$200,2,FALSE),IF(LEN($B49)&gt;0,VLOOKUP($B49,[1]Rozdz!$A$1:$B$700,2,FALSE),IF(LEN($C49)&gt;0,VLOOKUP($C49,[1]Paragraf.wydatek!$A$1:$B$234,2,FALSE),"")))</f>
        <v>Zakup materiałów i wyposażenia</v>
      </c>
      <c r="F49" s="45">
        <f>1023245</f>
        <v>1023245</v>
      </c>
      <c r="G49" s="45">
        <v>0</v>
      </c>
      <c r="H49" s="45">
        <v>70000</v>
      </c>
      <c r="I49" s="45">
        <f t="shared" si="2"/>
        <v>1093245</v>
      </c>
      <c r="J49" s="52">
        <f>IF(B49="",J48,B49)</f>
        <v>75018</v>
      </c>
    </row>
    <row r="50" spans="1:20">
      <c r="A50" s="48"/>
      <c r="B50" s="49"/>
      <c r="C50" s="82">
        <v>430</v>
      </c>
      <c r="D50" s="51">
        <v>8</v>
      </c>
      <c r="E50" s="43" t="str">
        <f>IF(LEN($A50)&gt;0,VLOOKUP($A50,[1]Dział!$A$1:$B$200,2,FALSE),IF(LEN($B50)&gt;0,VLOOKUP($B50,[1]Rozdz!$A$1:$B$700,2,FALSE),IF(LEN($C50)&gt;0,VLOOKUP($C50,[1]Paragraf.wydatek!$A$1:$B$234,2,FALSE),"")))</f>
        <v>Zakup usług pozostałych</v>
      </c>
      <c r="F50" s="45">
        <f>8876747</f>
        <v>8876747</v>
      </c>
      <c r="G50" s="45">
        <v>0</v>
      </c>
      <c r="H50" s="45">
        <v>92640</v>
      </c>
      <c r="I50" s="45">
        <f t="shared" si="2"/>
        <v>8969387</v>
      </c>
      <c r="J50" s="52">
        <f>IF(B50="",J49,B50)</f>
        <v>75018</v>
      </c>
    </row>
    <row r="51" spans="1:20" ht="25.5">
      <c r="A51" s="48"/>
      <c r="B51" s="49"/>
      <c r="C51" s="82">
        <v>440</v>
      </c>
      <c r="D51" s="51">
        <v>8</v>
      </c>
      <c r="E51" s="43" t="str">
        <f>IF(LEN($A51)&gt;0,VLOOKUP($A51,[1]Dział!$A$1:$B$200,2,FALSE),IF(LEN($B51)&gt;0,VLOOKUP($B51,[1]Rozdz!$A$1:$B$700,2,FALSE),IF(LEN($C51)&gt;0,VLOOKUP($C51,[1]Paragraf.wydatek!$A$1:$B$234,2,FALSE),"")))</f>
        <v>Opłaty za administrowanie i czynsze za budynki, lokale i pomieszczenia garażowe</v>
      </c>
      <c r="F51" s="45">
        <f>1400000</f>
        <v>1400000</v>
      </c>
      <c r="G51" s="45">
        <v>212640</v>
      </c>
      <c r="H51" s="45">
        <v>0</v>
      </c>
      <c r="I51" s="45">
        <f t="shared" si="2"/>
        <v>1187360</v>
      </c>
      <c r="J51" s="52" t="e">
        <f>IF(B51="",#REF!,B51)</f>
        <v>#REF!</v>
      </c>
    </row>
    <row r="52" spans="1:20">
      <c r="A52" s="48"/>
      <c r="B52" s="49"/>
      <c r="C52" s="82">
        <v>461</v>
      </c>
      <c r="D52" s="51">
        <v>8</v>
      </c>
      <c r="E52" s="43" t="str">
        <f>IF(LEN($A52)&gt;0,VLOOKUP($A52,[1]Dział!$A$1:$B$200,2,FALSE),IF(LEN($B52)&gt;0,VLOOKUP($B52,[1]Rozdz!$A$1:$B$700,2,FALSE),IF(LEN($C52)&gt;0,VLOOKUP($C52,[1]Paragraf.wydatek!$A$1:$B$234,2,FALSE),"")))</f>
        <v>Koszty postępowania sądowego i prokuratorskiego</v>
      </c>
      <c r="F52" s="45">
        <f>30000</f>
        <v>30000</v>
      </c>
      <c r="G52" s="45">
        <v>0</v>
      </c>
      <c r="H52" s="45">
        <v>50000</v>
      </c>
      <c r="I52" s="45">
        <f t="shared" si="2"/>
        <v>80000</v>
      </c>
      <c r="J52" s="52" t="e">
        <f>IF(B52="",J51,B52)</f>
        <v>#REF!</v>
      </c>
    </row>
    <row r="53" spans="1:20" s="38" customFormat="1">
      <c r="A53" s="31">
        <v>754</v>
      </c>
      <c r="B53" s="32"/>
      <c r="C53" s="75"/>
      <c r="D53" s="34"/>
      <c r="E53" s="59" t="str">
        <f>IF(LEN($A53)&gt;0,VLOOKUP($A53,[1]Dział!$A$1:$B$200,2,FALSE),IF(LEN($B53)&gt;0,VLOOKUP($B53,[1]Rozdz!$A$1:$B$700,2,FALSE),IF(LEN($C53)&gt;0,VLOOKUP($C53,[1]Paragraf.wydatek!$A$1:$B$234,2,FALSE),"")))</f>
        <v>Bezpieczeństwo publiczne i ochrona przeciwpożarowa</v>
      </c>
      <c r="F53" s="36">
        <f>810000</f>
        <v>810000</v>
      </c>
      <c r="G53" s="36">
        <f>G54</f>
        <v>0</v>
      </c>
      <c r="H53" s="36">
        <f>H54</f>
        <v>25000</v>
      </c>
      <c r="I53" s="36">
        <f t="shared" si="2"/>
        <v>835000</v>
      </c>
      <c r="J53" s="37"/>
    </row>
    <row r="54" spans="1:20" s="47" customFormat="1">
      <c r="A54" s="39"/>
      <c r="B54" s="40">
        <v>75404</v>
      </c>
      <c r="C54" s="83"/>
      <c r="D54" s="42"/>
      <c r="E54" s="53" t="str">
        <f>IF(LEN($A54)&gt;0,VLOOKUP($A54,[1]Dział!$A$1:$B$200,2,FALSE),IF(LEN($B54)&gt;0,VLOOKUP($B54,[1]Rozdz!$A$1:$B$700,2,FALSE),IF(LEN($C54)&gt;0,VLOOKUP($C54,[1]Paragraf.wydatek!$A$1:$B$234,2,FALSE),"")))</f>
        <v>Komendy wojewódzkie Policji</v>
      </c>
      <c r="F54" s="44">
        <f>150000</f>
        <v>150000</v>
      </c>
      <c r="G54" s="44">
        <f>G55</f>
        <v>0</v>
      </c>
      <c r="H54" s="44">
        <f>H55</f>
        <v>25000</v>
      </c>
      <c r="I54" s="44">
        <f t="shared" si="2"/>
        <v>175000</v>
      </c>
      <c r="J54" s="46"/>
    </row>
    <row r="55" spans="1:20">
      <c r="A55" s="48"/>
      <c r="B55" s="49"/>
      <c r="C55" s="82">
        <v>300</v>
      </c>
      <c r="D55" s="51">
        <v>0</v>
      </c>
      <c r="E55" s="43" t="str">
        <f>IF(LEN($A55)&gt;0,VLOOKUP($A55,[1]Dział!$A$1:$B$200,2,FALSE),IF(LEN($B55)&gt;0,VLOOKUP($B55,[1]Rozdz!$A$1:$B$700,2,FALSE),IF(LEN($C55)&gt;0,VLOOKUP($C55,[1]Paragraf.wydatek!$A$1:$B$234,2,FALSE),"")))</f>
        <v>Wpłaty jednostek na państwowy fundusz celowy</v>
      </c>
      <c r="F55" s="45">
        <v>150000</v>
      </c>
      <c r="G55" s="45">
        <v>0</v>
      </c>
      <c r="H55" s="45">
        <v>25000</v>
      </c>
      <c r="I55" s="45">
        <f t="shared" si="2"/>
        <v>175000</v>
      </c>
      <c r="J55" s="52"/>
    </row>
    <row r="56" spans="1:20" s="38" customFormat="1">
      <c r="A56" s="31">
        <v>758</v>
      </c>
      <c r="B56" s="32"/>
      <c r="C56" s="75"/>
      <c r="D56" s="34"/>
      <c r="E56" s="59" t="str">
        <f>IF(LEN($A56)&gt;0,VLOOKUP($A56,[1]Dział!$A$1:$B$200,2,FALSE),IF(LEN($B56)&gt;0,VLOOKUP($B56,[1]Rozdz!$A$1:$B$700,2,FALSE),IF(LEN($C56)&gt;0,VLOOKUP($C56,[1]Paragraf.wydatek!$A$1:$B$234,2,FALSE),"")))</f>
        <v>Różne rozliczenia</v>
      </c>
      <c r="F56" s="36">
        <f>4543938</f>
        <v>4543938</v>
      </c>
      <c r="G56" s="36">
        <f>G57</f>
        <v>826945</v>
      </c>
      <c r="H56" s="36">
        <f>H57</f>
        <v>0</v>
      </c>
      <c r="I56" s="36">
        <f t="shared" ref="I56:I79" si="3">F56-G56+H56</f>
        <v>3716993</v>
      </c>
      <c r="J56" s="37"/>
    </row>
    <row r="57" spans="1:20" s="47" customFormat="1">
      <c r="A57" s="39"/>
      <c r="B57" s="40">
        <v>75818</v>
      </c>
      <c r="C57" s="83"/>
      <c r="D57" s="42"/>
      <c r="E57" s="53" t="str">
        <f>IF(LEN($A57)&gt;0,VLOOKUP($A57,[1]Dział!$A$1:$B$200,2,FALSE),IF(LEN($B57)&gt;0,VLOOKUP($B57,[1]Rozdz!$A$1:$B$700,2,FALSE),IF(LEN($C57)&gt;0,VLOOKUP($C57,[1]Paragraf.wydatek!$A$1:$B$234,2,FALSE),"")))</f>
        <v>Rezerwy ogólne i celowe</v>
      </c>
      <c r="F57" s="44">
        <f>4543938</f>
        <v>4543938</v>
      </c>
      <c r="G57" s="44">
        <f>G58</f>
        <v>826945</v>
      </c>
      <c r="H57" s="44">
        <f>H58</f>
        <v>0</v>
      </c>
      <c r="I57" s="44">
        <f t="shared" si="3"/>
        <v>3716993</v>
      </c>
      <c r="J57" s="46"/>
    </row>
    <row r="58" spans="1:20">
      <c r="A58" s="48"/>
      <c r="B58" s="49"/>
      <c r="C58" s="82">
        <v>481</v>
      </c>
      <c r="D58" s="51">
        <v>0</v>
      </c>
      <c r="E58" s="43" t="str">
        <f>IF(LEN($A58)&gt;0,VLOOKUP($A58,[1]Dział!$A$1:$B$200,2,FALSE),IF(LEN($B58)&gt;0,VLOOKUP($B58,[1]Rozdz!$A$1:$B$700,2,FALSE),IF(LEN($C58)&gt;0,VLOOKUP($C58,[1]Paragraf.wydatek!$A$1:$B$234,2,FALSE),"")))</f>
        <v>Rezerwy</v>
      </c>
      <c r="F58" s="45">
        <f>1872867</f>
        <v>1872867</v>
      </c>
      <c r="G58" s="45">
        <f>550000+398168+25000-83333-12890-50000</f>
        <v>826945</v>
      </c>
      <c r="H58" s="45">
        <v>0</v>
      </c>
      <c r="I58" s="45">
        <f t="shared" si="3"/>
        <v>1045922</v>
      </c>
      <c r="J58" s="52"/>
    </row>
    <row r="59" spans="1:20" s="93" customFormat="1">
      <c r="A59" s="31">
        <v>851</v>
      </c>
      <c r="B59" s="32"/>
      <c r="C59" s="75"/>
      <c r="D59" s="34"/>
      <c r="E59" s="59" t="str">
        <f>IF(LEN($A59)&gt;0,VLOOKUP($A59,[1]Dział!$A$1:$B$200,2,FALSE),IF(LEN($B59)&gt;0,VLOOKUP($B59,[1]Rozdz!$A$1:$B$700,2,FALSE),IF(LEN($C59)&gt;0,VLOOKUP($C59,[1]Paragraf.wydatek!$A$1:$B$234,2,FALSE),"")))</f>
        <v>Ochrona zdrowia</v>
      </c>
      <c r="F59" s="88">
        <f>5368921</f>
        <v>5368921</v>
      </c>
      <c r="G59" s="88">
        <f>G60</f>
        <v>0</v>
      </c>
      <c r="H59" s="88">
        <f>H60</f>
        <v>550000</v>
      </c>
      <c r="I59" s="36">
        <f t="shared" si="3"/>
        <v>5918921</v>
      </c>
      <c r="J59" s="91"/>
      <c r="K59" s="92"/>
      <c r="L59" s="92"/>
      <c r="M59" s="92"/>
      <c r="N59" s="92"/>
      <c r="O59" s="92"/>
      <c r="P59" s="92"/>
      <c r="Q59" s="92"/>
      <c r="R59" s="92"/>
      <c r="S59" s="92"/>
      <c r="T59" s="92"/>
    </row>
    <row r="60" spans="1:20" s="47" customFormat="1">
      <c r="A60" s="39"/>
      <c r="B60" s="40">
        <v>85111</v>
      </c>
      <c r="C60" s="83"/>
      <c r="D60" s="42"/>
      <c r="E60" s="53" t="str">
        <f>IF(LEN($A60)&gt;0,VLOOKUP($A60,[1]Dział!$A$1:$B$200,2,FALSE),IF(LEN($B60)&gt;0,VLOOKUP($B60,[1]Rozdz!$A$1:$B$700,2,FALSE),IF(LEN($C60)&gt;0,VLOOKUP($C60,[1]Paragraf.wydatek!$A$1:$B$234,2,FALSE),"")))</f>
        <v>Szpitale ogólne</v>
      </c>
      <c r="F60" s="89">
        <f>2295000</f>
        <v>2295000</v>
      </c>
      <c r="G60" s="89">
        <f>SUM(G61)</f>
        <v>0</v>
      </c>
      <c r="H60" s="89">
        <f>SUM(H61)</f>
        <v>550000</v>
      </c>
      <c r="I60" s="44">
        <f t="shared" si="3"/>
        <v>2845000</v>
      </c>
      <c r="J60" s="46">
        <f>IF(B60="",J59,B60)</f>
        <v>85111</v>
      </c>
    </row>
    <row r="61" spans="1:20" ht="38.25">
      <c r="A61" s="48"/>
      <c r="B61" s="49"/>
      <c r="C61" s="82">
        <v>622</v>
      </c>
      <c r="D61" s="51">
        <v>0</v>
      </c>
      <c r="E61" s="43" t="str">
        <f>IF(LEN($A61)&gt;0,VLOOKUP($A61,[1]Dział!$A$1:$B$200,2,FALSE),IF(LEN($B61)&gt;0,VLOOKUP($B61,[1]Rozdz!$A$1:$B$700,2,FALSE),IF(LEN($C61)&gt;0,VLOOKUP($C61,[1]Paragraf.wydatek!$A$1:$B$234,2,FALSE),"")))</f>
        <v>Dotacje celowe z budżetu na finansowanie lub dofinansowanie kosztów realizacji inwestycji i zakupów inwestycyjnych innych jednostek sektora finansów publicznych</v>
      </c>
      <c r="F61" s="45">
        <f>1470000</f>
        <v>1470000</v>
      </c>
      <c r="G61" s="45">
        <v>0</v>
      </c>
      <c r="H61" s="45">
        <f>150000+100000+300000</f>
        <v>550000</v>
      </c>
      <c r="I61" s="45">
        <f t="shared" si="3"/>
        <v>2020000</v>
      </c>
      <c r="J61" s="52">
        <f>IF(B61="",J60,B61)</f>
        <v>85111</v>
      </c>
    </row>
    <row r="62" spans="1:20" hidden="1">
      <c r="A62" s="48"/>
      <c r="B62" s="49"/>
      <c r="C62" s="82"/>
      <c r="D62" s="51"/>
      <c r="E62" s="43" t="str">
        <f>IF(LEN($A62)&gt;0,VLOOKUP($A62,[1]Dział!$A$1:$B$200,2,FALSE),IF(LEN($B62)&gt;0,VLOOKUP($B62,[1]Rozdz!$A$1:$B$700,2,FALSE),IF(LEN($C62)&gt;0,VLOOKUP($C62,[1]Paragraf.wydatek!$A$1:$B$234,2,FALSE),"")))</f>
        <v/>
      </c>
      <c r="F62" s="45"/>
      <c r="G62" s="45"/>
      <c r="H62" s="45"/>
      <c r="I62" s="45">
        <f t="shared" si="3"/>
        <v>0</v>
      </c>
      <c r="J62" s="52" t="e">
        <f>IF(B62="",#REF!,B62)</f>
        <v>#REF!</v>
      </c>
    </row>
    <row r="63" spans="1:20" hidden="1">
      <c r="A63" s="48"/>
      <c r="B63" s="49"/>
      <c r="C63" s="82"/>
      <c r="D63" s="51"/>
      <c r="E63" s="43" t="str">
        <f>IF(LEN($A63)&gt;0,VLOOKUP($A63,[1]Dział!$A$1:$B$200,2,FALSE),IF(LEN($B63)&gt;0,VLOOKUP($B63,[1]Rozdz!$A$1:$B$700,2,FALSE),IF(LEN($C63)&gt;0,VLOOKUP($C63,[1]Paragraf.wydatek!$A$1:$B$234,2,FALSE),"")))</f>
        <v/>
      </c>
      <c r="F63" s="45"/>
      <c r="G63" s="45"/>
      <c r="H63" s="45"/>
      <c r="I63" s="45">
        <f t="shared" si="3"/>
        <v>0</v>
      </c>
      <c r="J63" s="52" t="e">
        <f>IF(B63="",J62,B63)</f>
        <v>#REF!</v>
      </c>
    </row>
    <row r="64" spans="1:20" hidden="1">
      <c r="A64" s="48"/>
      <c r="B64" s="49"/>
      <c r="C64" s="82"/>
      <c r="D64" s="51"/>
      <c r="E64" s="43" t="str">
        <f>IF(LEN($A64)&gt;0,VLOOKUP($A64,[1]Dział!$A$1:$B$200,2,FALSE),IF(LEN($B64)&gt;0,VLOOKUP($B64,[1]Rozdz!$A$1:$B$700,2,FALSE),IF(LEN($C64)&gt;0,VLOOKUP($C64,[1]Paragraf.wydatek!$A$1:$B$234,2,FALSE),"")))</f>
        <v/>
      </c>
      <c r="F64" s="45"/>
      <c r="G64" s="45"/>
      <c r="H64" s="45"/>
      <c r="I64" s="45">
        <f t="shared" si="3"/>
        <v>0</v>
      </c>
      <c r="J64" s="52" t="e">
        <f>IF(B64="",J63,B64)</f>
        <v>#REF!</v>
      </c>
    </row>
    <row r="65" spans="1:10" hidden="1">
      <c r="A65" s="48"/>
      <c r="B65" s="49"/>
      <c r="C65" s="82"/>
      <c r="D65" s="51"/>
      <c r="E65" s="43" t="str">
        <f>IF(LEN($A65)&gt;0,VLOOKUP($A65,[1]Dział!$A$1:$B$200,2,FALSE),IF(LEN($B65)&gt;0,VLOOKUP($B65,[1]Rozdz!$A$1:$B$700,2,FALSE),IF(LEN($C65)&gt;0,VLOOKUP($C65,[1]Paragraf.wydatek!$A$1:$B$234,2,FALSE),"")))</f>
        <v/>
      </c>
      <c r="F65" s="45"/>
      <c r="G65" s="45"/>
      <c r="H65" s="45"/>
      <c r="I65" s="45">
        <f t="shared" si="3"/>
        <v>0</v>
      </c>
      <c r="J65" s="52" t="e">
        <f>IF(B65="",J64,B65)</f>
        <v>#REF!</v>
      </c>
    </row>
    <row r="66" spans="1:10" hidden="1">
      <c r="A66" s="48"/>
      <c r="B66" s="49"/>
      <c r="C66" s="82"/>
      <c r="D66" s="51"/>
      <c r="E66" s="43" t="str">
        <f>IF(LEN($A66)&gt;0,VLOOKUP($A66,[1]Dział!$A$1:$B$200,2,FALSE),IF(LEN($B66)&gt;0,VLOOKUP($B66,[1]Rozdz!$A$1:$B$700,2,FALSE),IF(LEN($C66)&gt;0,VLOOKUP($C66,[1]Paragraf.wydatek!$A$1:$B$234,2,FALSE),"")))</f>
        <v/>
      </c>
      <c r="F66" s="45"/>
      <c r="G66" s="45"/>
      <c r="H66" s="45"/>
      <c r="I66" s="45">
        <f t="shared" si="3"/>
        <v>0</v>
      </c>
      <c r="J66" s="52" t="e">
        <f>IF(B66="",J65,B66)</f>
        <v>#REF!</v>
      </c>
    </row>
    <row r="67" spans="1:10" hidden="1">
      <c r="A67" s="48"/>
      <c r="B67" s="49"/>
      <c r="C67" s="82"/>
      <c r="D67" s="51"/>
      <c r="E67" s="43" t="str">
        <f>IF(LEN($A67)&gt;0,VLOOKUP($A67,[1]Dział!$A$1:$B$200,2,FALSE),IF(LEN($B67)&gt;0,VLOOKUP($B67,[1]Rozdz!$A$1:$B$700,2,FALSE),IF(LEN($C67)&gt;0,VLOOKUP($C67,[1]Paragraf.wydatek!$A$1:$B$234,2,FALSE),"")))</f>
        <v/>
      </c>
      <c r="F67" s="45"/>
      <c r="G67" s="45"/>
      <c r="H67" s="45"/>
      <c r="I67" s="45">
        <f t="shared" si="3"/>
        <v>0</v>
      </c>
      <c r="J67" s="52" t="e">
        <f>IF(B67="",#REF!,B67)</f>
        <v>#REF!</v>
      </c>
    </row>
    <row r="68" spans="1:10" hidden="1">
      <c r="A68" s="48"/>
      <c r="B68" s="49"/>
      <c r="C68" s="82"/>
      <c r="D68" s="51"/>
      <c r="E68" s="43" t="str">
        <f>IF(LEN($A68)&gt;0,VLOOKUP($A68,[1]Dział!$A$1:$B$200,2,FALSE),IF(LEN($B68)&gt;0,VLOOKUP($B68,[1]Rozdz!$A$1:$B$700,2,FALSE),IF(LEN($C68)&gt;0,VLOOKUP($C68,[1]Paragraf.wydatek!$A$1:$B$234,2,FALSE),"")))</f>
        <v/>
      </c>
      <c r="F68" s="45"/>
      <c r="G68" s="45"/>
      <c r="H68" s="45"/>
      <c r="I68" s="45">
        <f t="shared" si="3"/>
        <v>0</v>
      </c>
      <c r="J68" s="52" t="e">
        <f t="shared" ref="J68:J73" si="4">IF(B68="",J67,B68)</f>
        <v>#REF!</v>
      </c>
    </row>
    <row r="69" spans="1:10" hidden="1">
      <c r="A69" s="48"/>
      <c r="B69" s="49"/>
      <c r="C69" s="82"/>
      <c r="D69" s="51"/>
      <c r="E69" s="43" t="str">
        <f>IF(LEN($A69)&gt;0,VLOOKUP($A69,[1]Dział!$A$1:$B$200,2,FALSE),IF(LEN($B69)&gt;0,VLOOKUP($B69,[1]Rozdz!$A$1:$B$700,2,FALSE),IF(LEN($C69)&gt;0,VLOOKUP($C69,[1]Paragraf.wydatek!$A$1:$B$234,2,FALSE),"")))</f>
        <v/>
      </c>
      <c r="F69" s="45"/>
      <c r="G69" s="45"/>
      <c r="H69" s="45"/>
      <c r="I69" s="45">
        <f t="shared" si="3"/>
        <v>0</v>
      </c>
      <c r="J69" s="52" t="e">
        <f t="shared" si="4"/>
        <v>#REF!</v>
      </c>
    </row>
    <row r="70" spans="1:10" hidden="1">
      <c r="A70" s="48"/>
      <c r="B70" s="49"/>
      <c r="C70" s="82"/>
      <c r="D70" s="51"/>
      <c r="E70" s="43" t="str">
        <f>IF(LEN($A70)&gt;0,VLOOKUP($A70,[1]Dział!$A$1:$B$200,2,FALSE),IF(LEN($B70)&gt;0,VLOOKUP($B70,[1]Rozdz!$A$1:$B$700,2,FALSE),IF(LEN($C70)&gt;0,VLOOKUP($C70,[1]Paragraf.wydatek!$A$1:$B$234,2,FALSE),"")))</f>
        <v/>
      </c>
      <c r="F70" s="45"/>
      <c r="G70" s="45"/>
      <c r="H70" s="45"/>
      <c r="I70" s="45">
        <f t="shared" si="3"/>
        <v>0</v>
      </c>
      <c r="J70" s="52" t="e">
        <f t="shared" si="4"/>
        <v>#REF!</v>
      </c>
    </row>
    <row r="71" spans="1:10" s="38" customFormat="1">
      <c r="A71" s="31">
        <v>921</v>
      </c>
      <c r="B71" s="32"/>
      <c r="C71" s="75"/>
      <c r="D71" s="34"/>
      <c r="E71" s="59" t="str">
        <f>IF(LEN($A71)&gt;0,VLOOKUP($A71,[1]Dział!$A$1:$B$200,2,FALSE),IF(LEN($B71)&gt;0,VLOOKUP($B71,[1]Rozdz!$A$1:$B$700,2,FALSE),IF(LEN($C71)&gt;0,VLOOKUP($C71,[1]Paragraf.wydatek!$A$1:$B$234,2,FALSE),"")))</f>
        <v>Kultura i ochrona dziedzictwa narodowego</v>
      </c>
      <c r="F71" s="36">
        <f>51926917</f>
        <v>51926917</v>
      </c>
      <c r="G71" s="36">
        <f>G72+G74+G76</f>
        <v>0</v>
      </c>
      <c r="H71" s="36">
        <f>H72+H74+H76</f>
        <v>281945</v>
      </c>
      <c r="I71" s="36">
        <f t="shared" si="3"/>
        <v>52208862</v>
      </c>
      <c r="J71" s="37" t="e">
        <f t="shared" si="4"/>
        <v>#REF!</v>
      </c>
    </row>
    <row r="72" spans="1:10" s="47" customFormat="1">
      <c r="A72" s="39"/>
      <c r="B72" s="40">
        <v>92106</v>
      </c>
      <c r="C72" s="83"/>
      <c r="D72" s="42"/>
      <c r="E72" s="53" t="str">
        <f>IF(LEN($A72)&gt;0,VLOOKUP($A72,[1]Dział!$A$1:$B$200,2,FALSE),IF(LEN($B72)&gt;0,VLOOKUP($B72,[1]Rozdz!$A$1:$B$700,2,FALSE),IF(LEN($C72)&gt;0,VLOOKUP($C72,[1]Paragraf.wydatek!$A$1:$B$234,2,FALSE),"")))</f>
        <v>Teatry</v>
      </c>
      <c r="F72" s="44">
        <f>10549052</f>
        <v>10549052</v>
      </c>
      <c r="G72" s="44">
        <f>G73</f>
        <v>0</v>
      </c>
      <c r="H72" s="44">
        <f>H73</f>
        <v>30000</v>
      </c>
      <c r="I72" s="44">
        <f t="shared" si="3"/>
        <v>10579052</v>
      </c>
      <c r="J72" s="46">
        <f t="shared" si="4"/>
        <v>92106</v>
      </c>
    </row>
    <row r="73" spans="1:10" ht="25.5">
      <c r="A73" s="48"/>
      <c r="B73" s="49"/>
      <c r="C73" s="82">
        <v>280</v>
      </c>
      <c r="D73" s="51">
        <v>0</v>
      </c>
      <c r="E73" s="43" t="str">
        <f>IF(LEN($A73)&gt;0,VLOOKUP($A73,[1]Dział!$A$1:$B$200,2,FALSE),IF(LEN($B73)&gt;0,VLOOKUP($B73,[1]Rozdz!$A$1:$B$700,2,FALSE),IF(LEN($C73)&gt;0,VLOOKUP($C73,[1]Paragraf.wydatek!$A$1:$B$234,2,FALSE),"")))</f>
        <v>Dotacja celowa z budżetu dla pozostałych jednostek zaliczanych do sektora finansów publicznych</v>
      </c>
      <c r="F73" s="45">
        <f>100000</f>
        <v>100000</v>
      </c>
      <c r="G73" s="45">
        <v>0</v>
      </c>
      <c r="H73" s="45">
        <v>30000</v>
      </c>
      <c r="I73" s="45">
        <f t="shared" si="3"/>
        <v>130000</v>
      </c>
      <c r="J73" s="52">
        <f t="shared" si="4"/>
        <v>92106</v>
      </c>
    </row>
    <row r="74" spans="1:10" s="47" customFormat="1">
      <c r="A74" s="39"/>
      <c r="B74" s="40">
        <v>92109</v>
      </c>
      <c r="C74" s="83"/>
      <c r="D74" s="42"/>
      <c r="E74" s="53" t="str">
        <f>IF(LEN($A74)&gt;0,VLOOKUP($A74,[1]Dział!$A$1:$B$200,2,FALSE),IF(LEN($B74)&gt;0,VLOOKUP($B74,[1]Rozdz!$A$1:$B$700,2,FALSE),IF(LEN($C74)&gt;0,VLOOKUP($C74,[1]Paragraf.wydatek!$A$1:$B$234,2,FALSE),"")))</f>
        <v>Domy i ośrodki kultury, świetlice i kluby</v>
      </c>
      <c r="F74" s="44">
        <f>7871126</f>
        <v>7871126</v>
      </c>
      <c r="G74" s="44">
        <f>G75</f>
        <v>0</v>
      </c>
      <c r="H74" s="44">
        <f>H75</f>
        <v>113640</v>
      </c>
      <c r="I74" s="44">
        <f t="shared" si="3"/>
        <v>7984766</v>
      </c>
      <c r="J74" s="46"/>
    </row>
    <row r="75" spans="1:10" ht="25.5">
      <c r="A75" s="48"/>
      <c r="B75" s="49"/>
      <c r="C75" s="82">
        <v>280</v>
      </c>
      <c r="D75" s="51">
        <v>0</v>
      </c>
      <c r="E75" s="43" t="str">
        <f>IF(LEN($A75)&gt;0,VLOOKUP($A75,[1]Dział!$A$1:$B$200,2,FALSE),IF(LEN($B75)&gt;0,VLOOKUP($B75,[1]Rozdz!$A$1:$B$700,2,FALSE),IF(LEN($C75)&gt;0,VLOOKUP($C75,[1]Paragraf.wydatek!$A$1:$B$234,2,FALSE),"")))</f>
        <v>Dotacja celowa z budżetu dla pozostałych jednostek zaliczanych do sektora finansów publicznych</v>
      </c>
      <c r="F75" s="45">
        <f>309000</f>
        <v>309000</v>
      </c>
      <c r="G75" s="45">
        <v>0</v>
      </c>
      <c r="H75" s="45">
        <v>113640</v>
      </c>
      <c r="I75" s="45">
        <f t="shared" si="3"/>
        <v>422640</v>
      </c>
      <c r="J75" s="52"/>
    </row>
    <row r="76" spans="1:10" s="47" customFormat="1">
      <c r="A76" s="39"/>
      <c r="B76" s="40">
        <v>92118</v>
      </c>
      <c r="C76" s="83"/>
      <c r="D76" s="42"/>
      <c r="E76" s="53" t="str">
        <f>IF(LEN($A76)&gt;0,VLOOKUP($A76,[1]Dział!$A$1:$B$200,2,FALSE),IF(LEN($B76)&gt;0,VLOOKUP($B76,[1]Rozdz!$A$1:$B$700,2,FALSE),IF(LEN($C76)&gt;0,VLOOKUP($C76,[1]Paragraf.wydatek!$A$1:$B$234,2,FALSE),"")))</f>
        <v>Muzea</v>
      </c>
      <c r="F76" s="44">
        <f>20637951</f>
        <v>20637951</v>
      </c>
      <c r="G76" s="44">
        <f>SUM(G77:G78)</f>
        <v>0</v>
      </c>
      <c r="H76" s="44">
        <f>SUM(H77:H78)</f>
        <v>138305</v>
      </c>
      <c r="I76" s="44">
        <f t="shared" si="3"/>
        <v>20776256</v>
      </c>
      <c r="J76" s="46">
        <f>IF(B76="",#REF!,B76)</f>
        <v>92118</v>
      </c>
    </row>
    <row r="77" spans="1:10" ht="25.5">
      <c r="A77" s="60"/>
      <c r="B77" s="61"/>
      <c r="C77" s="84">
        <v>280</v>
      </c>
      <c r="D77" s="85">
        <v>0</v>
      </c>
      <c r="E77" s="86" t="str">
        <f>IF(LEN($A77)&gt;0,VLOOKUP($A77,[1]Dział!$A$1:$B$200,2,FALSE),IF(LEN($B77)&gt;0,VLOOKUP($B77,[1]Rozdz!$A$1:$B$700,2,FALSE),IF(LEN($C77)&gt;0,VLOOKUP($C77,[1]Paragraf.wydatek!$A$1:$B$234,2,FALSE),"")))</f>
        <v>Dotacja celowa z budżetu dla pozostałych jednostek zaliczanych do sektora finansów publicznych</v>
      </c>
      <c r="F77" s="87">
        <f>20000</f>
        <v>20000</v>
      </c>
      <c r="G77" s="87">
        <v>0</v>
      </c>
      <c r="H77" s="87">
        <v>56360</v>
      </c>
      <c r="I77" s="87">
        <f t="shared" si="3"/>
        <v>76360</v>
      </c>
      <c r="J77" s="52">
        <f>IF(B77="",J75,B77)</f>
        <v>0</v>
      </c>
    </row>
    <row r="78" spans="1:10" s="14" customFormat="1" ht="38.25">
      <c r="A78" s="48"/>
      <c r="B78" s="49"/>
      <c r="C78" s="82">
        <v>622</v>
      </c>
      <c r="D78" s="51">
        <v>0</v>
      </c>
      <c r="E78" s="43" t="str">
        <f>IF(LEN($A78)&gt;0,VLOOKUP($A78,[1]Dział!$A$1:$B$200,2,FALSE),IF(LEN($B78)&gt;0,VLOOKUP($B78,[1]Rozdz!$A$1:$B$700,2,FALSE),IF(LEN($C78)&gt;0,VLOOKUP($C78,[1]Paragraf.wydatek!$A$1:$B$234,2,FALSE),"")))</f>
        <v>Dotacje celowe z budżetu na finansowanie lub dofinansowanie kosztów realizacji inwestycji i zakupów inwestycyjnych innych jednostek sektora finansów publicznych</v>
      </c>
      <c r="F78" s="45">
        <f>2383200</f>
        <v>2383200</v>
      </c>
      <c r="G78" s="45">
        <v>0</v>
      </c>
      <c r="H78" s="45">
        <v>81945</v>
      </c>
      <c r="I78" s="45">
        <f t="shared" si="3"/>
        <v>2465145</v>
      </c>
      <c r="J78" s="52" t="e">
        <f>IF(B78="",#REF!,B78)</f>
        <v>#REF!</v>
      </c>
    </row>
    <row r="79" spans="1:10" hidden="1">
      <c r="A79" s="60"/>
      <c r="B79" s="61"/>
      <c r="C79" s="84"/>
      <c r="D79" s="85"/>
      <c r="E79" s="43" t="str">
        <f>IF(LEN($A79)&gt;0,VLOOKUP($A79,[1]Dział!$A$1:$B$200,2,FALSE),IF(LEN($B79)&gt;0,VLOOKUP($B79,[1]Rozdz!$A$1:$B$700,2,FALSE),IF(LEN($C79)&gt;0,VLOOKUP($C79,[1]Paragraf.wydatek!$A$1:$B$234,2,FALSE),"")))</f>
        <v/>
      </c>
      <c r="F79" s="45"/>
      <c r="G79" s="45"/>
      <c r="H79" s="45"/>
      <c r="I79" s="45">
        <f t="shared" si="3"/>
        <v>0</v>
      </c>
      <c r="J79" s="52" t="e">
        <f>IF(B79="",#REF!,B79)</f>
        <v>#REF!</v>
      </c>
    </row>
    <row r="80" spans="1:10" s="5" customFormat="1" ht="16.5" customHeight="1">
      <c r="A80" s="94"/>
      <c r="B80" s="95"/>
      <c r="C80" s="96"/>
      <c r="D80" s="97"/>
      <c r="E80" s="35" t="str">
        <f>IF(LEN($A80)&gt;0,VLOOKUP($A80,[1]Dział!$A$1:$B$200,2,FALSE),IF(LEN($B80)&gt;0,VLOOKUP($B80,[1]Rozdz!$A$1:$B$700,2,FALSE),IF(LEN($C80)&gt;0,VLOOKUP($C80,[1]Paragraf.wydatek!$A$1:$B$234,2,FALSE),"")))</f>
        <v/>
      </c>
      <c r="F80" s="98">
        <f>F47+F43+F71+F56+F53+F59+F33</f>
        <v>1081993254</v>
      </c>
      <c r="G80" s="98">
        <f>G47+G43+G71+G56+G53+G59+G33</f>
        <v>1166385</v>
      </c>
      <c r="H80" s="98">
        <f>H47+H43+H71+H56+H53+H59+H33</f>
        <v>1196385</v>
      </c>
      <c r="I80" s="66">
        <f>SUM(F80-G80+H80)</f>
        <v>1082023254</v>
      </c>
      <c r="J80" s="99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C33:C79">
      <formula1>§</formula1>
    </dataValidation>
    <dataValidation type="list" showInputMessage="1" showErrorMessage="1" sqref="B33:B79 B13:B29">
      <formula1>Rozdz</formula1>
    </dataValidation>
    <dataValidation type="list" showInputMessage="1" showErrorMessage="1" sqref="D33:D79 D13:D29">
      <formula1>czwartaP</formula1>
    </dataValidation>
    <dataValidation type="list" showInputMessage="1" showErrorMessage="1" sqref="A33:A79 A13:A29">
      <formula1>Dział</formula1>
    </dataValidation>
    <dataValidation type="list" showInputMessage="1" showErrorMessage="1" sqref="C13:C29">
      <formula1>Paragraf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71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2014-04-16T09:40:06Z</dcterms:created>
  <dcterms:modified xsi:type="dcterms:W3CDTF">2014-04-16T09:44:03Z</dcterms:modified>
</cp:coreProperties>
</file>