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45" windowWidth="19020" windowHeight="12870"/>
  </bookViews>
  <sheets>
    <sheet name="inwestycje" sheetId="1" r:id="rId1"/>
  </sheets>
  <definedNames>
    <definedName name="_xlnm.Print_Area" localSheetId="0">inwestycje!$A$1:$J$126</definedName>
    <definedName name="_xlnm.Print_Titles" localSheetId="0">inwestycje!$12:$15</definedName>
  </definedNames>
  <calcPr calcId="145621"/>
</workbook>
</file>

<file path=xl/calcChain.xml><?xml version="1.0" encoding="utf-8"?>
<calcChain xmlns="http://schemas.openxmlformats.org/spreadsheetml/2006/main">
  <c r="D63" i="1" l="1"/>
  <c r="D60" i="1"/>
  <c r="D61" i="1"/>
  <c r="D48" i="1"/>
  <c r="D47" i="1"/>
  <c r="D54" i="1"/>
  <c r="D49" i="1"/>
  <c r="D50" i="1"/>
  <c r="D58" i="1"/>
  <c r="D56" i="1"/>
  <c r="D55" i="1"/>
  <c r="D53" i="1"/>
  <c r="F91" i="1" l="1"/>
  <c r="E93" i="1" l="1"/>
  <c r="E121" i="1" l="1"/>
  <c r="F106" i="1" l="1"/>
  <c r="G106" i="1"/>
  <c r="H106" i="1"/>
  <c r="I106" i="1"/>
  <c r="D107" i="1"/>
  <c r="E107" i="1"/>
  <c r="E65" i="1" l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66" i="1"/>
  <c r="E67" i="1"/>
  <c r="E68" i="1"/>
  <c r="D69" i="1"/>
  <c r="F69" i="1"/>
  <c r="E70" i="1"/>
  <c r="E71" i="1"/>
  <c r="E24" i="1"/>
  <c r="E25" i="1"/>
  <c r="E26" i="1"/>
  <c r="E22" i="1"/>
  <c r="E23" i="1"/>
  <c r="E18" i="1" l="1"/>
  <c r="E19" i="1"/>
  <c r="E20" i="1"/>
  <c r="E21" i="1"/>
  <c r="D27" i="1" l="1"/>
  <c r="F17" i="1" l="1"/>
  <c r="G17" i="1"/>
  <c r="H17" i="1"/>
  <c r="I17" i="1"/>
  <c r="F96" i="1" l="1"/>
  <c r="G89" i="1" l="1"/>
  <c r="H89" i="1"/>
  <c r="I89" i="1"/>
  <c r="E85" i="1" l="1"/>
  <c r="E84" i="1" s="1"/>
  <c r="E83" i="1" s="1"/>
  <c r="I84" i="1"/>
  <c r="I83" i="1" s="1"/>
  <c r="H84" i="1"/>
  <c r="H83" i="1" s="1"/>
  <c r="G84" i="1"/>
  <c r="G83" i="1" s="1"/>
  <c r="F84" i="1"/>
  <c r="F83" i="1" s="1"/>
  <c r="D84" i="1"/>
  <c r="D83" i="1" s="1"/>
  <c r="E117" i="1" l="1"/>
  <c r="E116" i="1" s="1"/>
  <c r="I116" i="1"/>
  <c r="H116" i="1"/>
  <c r="G116" i="1"/>
  <c r="F116" i="1"/>
  <c r="D116" i="1"/>
  <c r="E69" i="1" l="1"/>
  <c r="I69" i="1"/>
  <c r="H69" i="1"/>
  <c r="G69" i="1"/>
  <c r="F100" i="1" l="1"/>
  <c r="G100" i="1"/>
  <c r="H100" i="1"/>
  <c r="I100" i="1"/>
  <c r="D100" i="1"/>
  <c r="E102" i="1"/>
  <c r="I99" i="1" l="1"/>
  <c r="F99" i="1"/>
  <c r="G99" i="1"/>
  <c r="H99" i="1"/>
  <c r="D99" i="1"/>
  <c r="E101" i="1"/>
  <c r="E100" i="1" s="1"/>
  <c r="E99" i="1" s="1"/>
  <c r="D104" i="1" l="1"/>
  <c r="F104" i="1"/>
  <c r="G104" i="1"/>
  <c r="H104" i="1"/>
  <c r="I104" i="1"/>
  <c r="E105" i="1"/>
  <c r="G44" i="1" l="1"/>
  <c r="H44" i="1"/>
  <c r="I44" i="1"/>
  <c r="D44" i="1" l="1"/>
  <c r="E43" i="1" l="1"/>
  <c r="E42" i="1"/>
  <c r="F44" i="1" l="1"/>
  <c r="E44" i="1" l="1"/>
  <c r="D17" i="1"/>
  <c r="E125" i="1"/>
  <c r="E124" i="1"/>
  <c r="E122" i="1"/>
  <c r="E110" i="1"/>
  <c r="E109" i="1" s="1"/>
  <c r="F89" i="1"/>
  <c r="E112" i="1"/>
  <c r="E111" i="1" s="1"/>
  <c r="I111" i="1"/>
  <c r="H111" i="1"/>
  <c r="G111" i="1"/>
  <c r="F111" i="1"/>
  <c r="D111" i="1"/>
  <c r="I109" i="1"/>
  <c r="H109" i="1"/>
  <c r="G109" i="1"/>
  <c r="D109" i="1"/>
  <c r="E108" i="1"/>
  <c r="E106" i="1" s="1"/>
  <c r="D108" i="1"/>
  <c r="D106" i="1" s="1"/>
  <c r="E104" i="1"/>
  <c r="E96" i="1"/>
  <c r="E95" i="1" s="1"/>
  <c r="I95" i="1"/>
  <c r="H95" i="1"/>
  <c r="G95" i="1"/>
  <c r="F95" i="1"/>
  <c r="D95" i="1"/>
  <c r="D103" i="1" l="1"/>
  <c r="F109" i="1"/>
  <c r="F103" i="1" s="1"/>
  <c r="G103" i="1"/>
  <c r="H103" i="1"/>
  <c r="I103" i="1"/>
  <c r="E103" i="1"/>
  <c r="E92" i="1"/>
  <c r="E90" i="1"/>
  <c r="E28" i="1"/>
  <c r="E31" i="1"/>
  <c r="E36" i="1"/>
  <c r="E78" i="1"/>
  <c r="E77" i="1" s="1"/>
  <c r="I78" i="1"/>
  <c r="I77" i="1" s="1"/>
  <c r="H78" i="1"/>
  <c r="H77" i="1" s="1"/>
  <c r="G78" i="1"/>
  <c r="G77" i="1" s="1"/>
  <c r="F78" i="1"/>
  <c r="F77" i="1" s="1"/>
  <c r="D78" i="1"/>
  <c r="D77" i="1" s="1"/>
  <c r="E123" i="1" l="1"/>
  <c r="F114" i="1"/>
  <c r="F113" i="1" s="1"/>
  <c r="G114" i="1"/>
  <c r="G113" i="1" s="1"/>
  <c r="H114" i="1"/>
  <c r="H113" i="1" s="1"/>
  <c r="I114" i="1"/>
  <c r="I113" i="1" s="1"/>
  <c r="E115" i="1" l="1"/>
  <c r="D119" i="1" l="1"/>
  <c r="D89" i="1" l="1"/>
  <c r="F119" i="1"/>
  <c r="F118" i="1" s="1"/>
  <c r="G119" i="1"/>
  <c r="G118" i="1" s="1"/>
  <c r="H119" i="1"/>
  <c r="H118" i="1" s="1"/>
  <c r="I119" i="1"/>
  <c r="I118" i="1" s="1"/>
  <c r="D118" i="1"/>
  <c r="E29" i="1"/>
  <c r="E120" i="1"/>
  <c r="E114" i="1"/>
  <c r="E113" i="1" s="1"/>
  <c r="E97" i="1"/>
  <c r="F97" i="1"/>
  <c r="G97" i="1"/>
  <c r="H97" i="1"/>
  <c r="I97" i="1"/>
  <c r="D97" i="1"/>
  <c r="E91" i="1"/>
  <c r="E94" i="1"/>
  <c r="E88" i="1"/>
  <c r="E87" i="1" s="1"/>
  <c r="F87" i="1"/>
  <c r="G87" i="1"/>
  <c r="H87" i="1"/>
  <c r="I87" i="1"/>
  <c r="D87" i="1"/>
  <c r="E82" i="1"/>
  <c r="F81" i="1"/>
  <c r="F80" i="1" s="1"/>
  <c r="G81" i="1"/>
  <c r="G80" i="1" s="1"/>
  <c r="H81" i="1"/>
  <c r="H80" i="1" s="1"/>
  <c r="I81" i="1"/>
  <c r="I80" i="1" s="1"/>
  <c r="D81" i="1"/>
  <c r="D80" i="1" s="1"/>
  <c r="E75" i="1"/>
  <c r="E76" i="1"/>
  <c r="F74" i="1"/>
  <c r="G74" i="1"/>
  <c r="H74" i="1"/>
  <c r="I74" i="1"/>
  <c r="E73" i="1"/>
  <c r="E72" i="1" s="1"/>
  <c r="F72" i="1"/>
  <c r="G72" i="1"/>
  <c r="H72" i="1"/>
  <c r="I72" i="1"/>
  <c r="E41" i="1"/>
  <c r="F41" i="1"/>
  <c r="G41" i="1"/>
  <c r="H41" i="1"/>
  <c r="I41" i="1"/>
  <c r="D72" i="1"/>
  <c r="E39" i="1"/>
  <c r="E38" i="1" s="1"/>
  <c r="E37" i="1" s="1"/>
  <c r="F38" i="1"/>
  <c r="F37" i="1" s="1"/>
  <c r="G38" i="1"/>
  <c r="G37" i="1" s="1"/>
  <c r="H38" i="1"/>
  <c r="H37" i="1" s="1"/>
  <c r="I38" i="1"/>
  <c r="I37" i="1" s="1"/>
  <c r="D38" i="1"/>
  <c r="D37" i="1" s="1"/>
  <c r="E34" i="1"/>
  <c r="E33" i="1" s="1"/>
  <c r="F33" i="1"/>
  <c r="G33" i="1"/>
  <c r="H33" i="1"/>
  <c r="I33" i="1"/>
  <c r="D33" i="1"/>
  <c r="E35" i="1"/>
  <c r="F35" i="1"/>
  <c r="G35" i="1"/>
  <c r="H35" i="1"/>
  <c r="I35" i="1"/>
  <c r="D35" i="1"/>
  <c r="E30" i="1"/>
  <c r="G27" i="1"/>
  <c r="F27" i="1"/>
  <c r="H27" i="1"/>
  <c r="I27" i="1"/>
  <c r="E17" i="1"/>
  <c r="E32" i="1"/>
  <c r="D74" i="1"/>
  <c r="D41" i="1"/>
  <c r="D40" i="1" l="1"/>
  <c r="H40" i="1"/>
  <c r="E89" i="1"/>
  <c r="E86" i="1" s="1"/>
  <c r="G40" i="1"/>
  <c r="I40" i="1"/>
  <c r="F40" i="1"/>
  <c r="H86" i="1"/>
  <c r="I86" i="1"/>
  <c r="F86" i="1"/>
  <c r="D86" i="1"/>
  <c r="G86" i="1"/>
  <c r="D16" i="1"/>
  <c r="I16" i="1"/>
  <c r="F16" i="1"/>
  <c r="G16" i="1"/>
  <c r="H16" i="1"/>
  <c r="E27" i="1"/>
  <c r="D114" i="1"/>
  <c r="D113" i="1" s="1"/>
  <c r="E119" i="1"/>
  <c r="E118" i="1" s="1"/>
  <c r="E74" i="1"/>
  <c r="E40" i="1" s="1"/>
  <c r="E81" i="1"/>
  <c r="E80" i="1" s="1"/>
  <c r="H126" i="1" l="1"/>
  <c r="G126" i="1"/>
  <c r="I126" i="1"/>
  <c r="D126" i="1"/>
  <c r="F126" i="1"/>
  <c r="E16" i="1"/>
  <c r="E126" i="1" l="1"/>
</calcChain>
</file>

<file path=xl/comments1.xml><?xml version="1.0" encoding="utf-8"?>
<comments xmlns="http://schemas.openxmlformats.org/spreadsheetml/2006/main">
  <authors>
    <author>b.kaczmarczyk</author>
    <author>a.pajka</author>
  </authors>
  <commentList>
    <comment ref="D47" authorId="0">
      <text>
        <r>
          <rPr>
            <b/>
            <sz val="8"/>
            <color indexed="81"/>
            <rFont val="Tahoma"/>
            <family val="2"/>
            <charset val="238"/>
          </rPr>
          <t>b.kaczmarczyk:</t>
        </r>
        <r>
          <rPr>
            <sz val="8"/>
            <color indexed="81"/>
            <rFont val="Tahoma"/>
            <family val="2"/>
            <charset val="238"/>
          </rPr>
          <t xml:space="preserve">
1. Zarząd'28.01
§ 6057 zw (+) 12.129.940</t>
        </r>
      </text>
    </comment>
    <comment ref="D48" authorId="0">
      <text>
        <r>
          <rPr>
            <b/>
            <sz val="8"/>
            <color indexed="81"/>
            <rFont val="Tahoma"/>
            <family val="2"/>
            <charset val="238"/>
          </rPr>
          <t>b.kaczmarczyk:</t>
        </r>
        <r>
          <rPr>
            <sz val="8"/>
            <color indexed="81"/>
            <rFont val="Tahoma"/>
            <family val="2"/>
            <charset val="238"/>
          </rPr>
          <t xml:space="preserve">
1. Zarząd'28.01
§ 6057 zm (-) 5.654.227</t>
        </r>
      </text>
    </comment>
    <comment ref="D49" authorId="0">
      <text>
        <r>
          <rPr>
            <b/>
            <sz val="8"/>
            <color indexed="81"/>
            <rFont val="Tahoma"/>
            <family val="2"/>
            <charset val="238"/>
          </rPr>
          <t>b.kaczmarczyk:</t>
        </r>
        <r>
          <rPr>
            <sz val="8"/>
            <color indexed="81"/>
            <rFont val="Tahoma"/>
            <family val="2"/>
            <charset val="238"/>
          </rPr>
          <t xml:space="preserve">
1. Zarząd'28.01
§ 6057 zm (-) 705.330 </t>
        </r>
      </text>
    </comment>
    <comment ref="D50" authorId="0">
      <text>
        <r>
          <rPr>
            <b/>
            <sz val="8"/>
            <color indexed="81"/>
            <rFont val="Tahoma"/>
            <family val="2"/>
            <charset val="238"/>
          </rPr>
          <t>b.kaczmarczyk:</t>
        </r>
        <r>
          <rPr>
            <sz val="8"/>
            <color indexed="81"/>
            <rFont val="Tahoma"/>
            <family val="2"/>
            <charset val="238"/>
          </rPr>
          <t xml:space="preserve">
1. Zarząd'28.01
§ 6057 zw (+) 196.839</t>
        </r>
      </text>
    </comment>
    <comment ref="D53" authorId="0">
      <text>
        <r>
          <rPr>
            <b/>
            <sz val="8"/>
            <color indexed="81"/>
            <rFont val="Tahoma"/>
            <family val="2"/>
            <charset val="238"/>
          </rPr>
          <t>b.kaczmarczyk:</t>
        </r>
        <r>
          <rPr>
            <sz val="8"/>
            <color indexed="81"/>
            <rFont val="Tahoma"/>
            <family val="2"/>
            <charset val="238"/>
          </rPr>
          <t xml:space="preserve">
1. Zarząd'28.01
</t>
        </r>
        <r>
          <rPr>
            <sz val="8"/>
            <color indexed="81"/>
            <rFont val="Calibri"/>
            <family val="2"/>
            <charset val="238"/>
          </rPr>
          <t>§</t>
        </r>
        <r>
          <rPr>
            <sz val="8"/>
            <color indexed="81"/>
            <rFont val="Tahoma"/>
            <family val="2"/>
            <charset val="238"/>
          </rPr>
          <t xml:space="preserve"> 6050 zw (+) 30.000
§ 6059 zm (-) 30.000
§ 6057 zm (-) 2.039.321</t>
        </r>
      </text>
    </comment>
    <comment ref="D54" authorId="0">
      <text>
        <r>
          <rPr>
            <b/>
            <sz val="8"/>
            <color indexed="81"/>
            <rFont val="Tahoma"/>
            <family val="2"/>
            <charset val="238"/>
          </rPr>
          <t>b.kaczmarczyk:</t>
        </r>
        <r>
          <rPr>
            <sz val="8"/>
            <color indexed="81"/>
            <rFont val="Tahoma"/>
            <family val="2"/>
            <charset val="238"/>
          </rPr>
          <t xml:space="preserve">
1. Zarząd'28.01
§ 6057 zw (+) 2.565.347</t>
        </r>
      </text>
    </comment>
    <comment ref="D55" authorId="0">
      <text>
        <r>
          <rPr>
            <b/>
            <sz val="8"/>
            <color indexed="81"/>
            <rFont val="Tahoma"/>
            <family val="2"/>
            <charset val="238"/>
          </rPr>
          <t>b.kaczmarczyk:</t>
        </r>
        <r>
          <rPr>
            <sz val="8"/>
            <color indexed="81"/>
            <rFont val="Tahoma"/>
            <family val="2"/>
            <charset val="238"/>
          </rPr>
          <t xml:space="preserve">
1. Zarząd'28.01
§ 6050 zw (+) 20.000
§ 6059 zm (-) 20.000
§ 6057 zw (+) 81</t>
        </r>
      </text>
    </comment>
    <comment ref="D56" authorId="0">
      <text>
        <r>
          <rPr>
            <b/>
            <sz val="8"/>
            <color indexed="81"/>
            <rFont val="Tahoma"/>
            <family val="2"/>
            <charset val="238"/>
          </rPr>
          <t>b.kaczmarczyk:</t>
        </r>
        <r>
          <rPr>
            <sz val="8"/>
            <color indexed="81"/>
            <rFont val="Tahoma"/>
            <family val="2"/>
            <charset val="238"/>
          </rPr>
          <t xml:space="preserve">
1. Zarząd'28.01
§ 6050 zw (+) 30.000
§ 6059 zm (-) 30.000
§ 6057 zw (+) 241.069</t>
        </r>
      </text>
    </comment>
    <comment ref="D58" authorId="0">
      <text>
        <r>
          <rPr>
            <b/>
            <sz val="8"/>
            <color indexed="81"/>
            <rFont val="Tahoma"/>
            <family val="2"/>
            <charset val="238"/>
          </rPr>
          <t>b.kaczmarczyk:</t>
        </r>
        <r>
          <rPr>
            <sz val="8"/>
            <color indexed="81"/>
            <rFont val="Tahoma"/>
            <family val="2"/>
            <charset val="238"/>
          </rPr>
          <t xml:space="preserve">
1. Zarząd'28.01
§ 6050 zw (+) 30.000
§ 6059 zm (-) 30.000
§ 6057 zm (-) 257.176</t>
        </r>
      </text>
    </comment>
    <comment ref="D60" authorId="0">
      <text>
        <r>
          <rPr>
            <b/>
            <sz val="8"/>
            <color indexed="81"/>
            <rFont val="Tahoma"/>
            <family val="2"/>
            <charset val="238"/>
          </rPr>
          <t>b.kaczmarczyk:</t>
        </r>
        <r>
          <rPr>
            <sz val="8"/>
            <color indexed="81"/>
            <rFont val="Tahoma"/>
            <family val="2"/>
            <charset val="238"/>
          </rPr>
          <t xml:space="preserve">
1. Zarząd'28.01
§ 6050 zw (+) 1.000
§ 6059 zm (-) 1.000
§ 6057 zw (+) 1.010.461</t>
        </r>
      </text>
    </comment>
    <comment ref="D61" authorId="0">
      <text>
        <r>
          <rPr>
            <b/>
            <sz val="8"/>
            <color indexed="81"/>
            <rFont val="Tahoma"/>
            <family val="2"/>
            <charset val="238"/>
          </rPr>
          <t>b.kaczmarczyk:</t>
        </r>
        <r>
          <rPr>
            <sz val="8"/>
            <color indexed="81"/>
            <rFont val="Tahoma"/>
            <family val="2"/>
            <charset val="238"/>
          </rPr>
          <t xml:space="preserve">
1. Zarząd'28.01
§ 6057 zw (+) 49.033</t>
        </r>
      </text>
    </comment>
    <comment ref="D63" authorId="0">
      <text>
        <r>
          <rPr>
            <b/>
            <sz val="8"/>
            <color indexed="81"/>
            <rFont val="Tahoma"/>
            <family val="2"/>
            <charset val="238"/>
          </rPr>
          <t>b.kaczmarczyk:</t>
        </r>
        <r>
          <rPr>
            <sz val="8"/>
            <color indexed="81"/>
            <rFont val="Tahoma"/>
            <family val="2"/>
            <charset val="238"/>
          </rPr>
          <t xml:space="preserve">
1. Zarząd'28.01
§ 6050 zw (+) 1.000
§ 6059 zm (-) 1.000
§ 6057 zw (+) 2.322.163</t>
        </r>
      </text>
    </comment>
    <comment ref="F91" authorId="1">
      <text>
        <r>
          <rPr>
            <b/>
            <sz val="8"/>
            <color indexed="81"/>
            <rFont val="Tahoma"/>
            <family val="2"/>
            <charset val="238"/>
          </rPr>
          <t>a.pajka:</t>
        </r>
        <r>
          <rPr>
            <sz val="8"/>
            <color indexed="81"/>
            <rFont val="Tahoma"/>
            <family val="2"/>
            <charset val="238"/>
          </rPr>
          <t xml:space="preserve">
§6060
400.000 zł Dep.Org.
10.000 zł Dep. EFS</t>
        </r>
      </text>
    </comment>
  </commentList>
</comments>
</file>

<file path=xl/sharedStrings.xml><?xml version="1.0" encoding="utf-8"?>
<sst xmlns="http://schemas.openxmlformats.org/spreadsheetml/2006/main" count="193" uniqueCount="164">
  <si>
    <t>Rozdz.</t>
  </si>
  <si>
    <t>Planowane wydatki</t>
  </si>
  <si>
    <t>w tym źródła finansowania</t>
  </si>
  <si>
    <t>środki pochodzące z innych źródeł</t>
  </si>
  <si>
    <t>Jednostka organizacyjna realizująca zadanie lub koordynująca program</t>
  </si>
  <si>
    <t>010</t>
  </si>
  <si>
    <t>01008</t>
  </si>
  <si>
    <t>środki pochodzące ze środków UE</t>
  </si>
  <si>
    <t xml:space="preserve">środki własne                   </t>
  </si>
  <si>
    <t>Rolnictwo i łowiectwo</t>
  </si>
  <si>
    <t>01006</t>
  </si>
  <si>
    <t>dotacje z budżetu państwa</t>
  </si>
  <si>
    <t>Melioracje wodne - wydatki majątkowe (inwestycyjne)</t>
  </si>
  <si>
    <t>Program Rozwoju Obszarów Wiejskich 2007-2013</t>
  </si>
  <si>
    <t>Wydatki na zakupy inwestycyjne</t>
  </si>
  <si>
    <t>Urząd Marszałkowski</t>
  </si>
  <si>
    <t>01041</t>
  </si>
  <si>
    <t>050</t>
  </si>
  <si>
    <t>05011</t>
  </si>
  <si>
    <t>600</t>
  </si>
  <si>
    <t>60001</t>
  </si>
  <si>
    <t>60013</t>
  </si>
  <si>
    <t>Zarząd Dróg Wojewódzkich w Olsztynie</t>
  </si>
  <si>
    <t>Rozbudowa drogi wojewódzkiej nr 513 na odcinku Orneta - Lidzbark Warmiński wraz z m. Orneta i Lidzbark Warmiński</t>
  </si>
  <si>
    <t>Rozbudowa drogi wojewódzkiej nr 519 na odcinku Małdyty - Morąg</t>
  </si>
  <si>
    <t xml:space="preserve">Rozbudowa drogi wojewódzkiej nr 521 na odcinku granica województwa - Susz wraz z miejscowością Susz </t>
  </si>
  <si>
    <t xml:space="preserve">Rozbudowa drogi wojewódzkiej nr 521 na odcinku Susz - Iława </t>
  </si>
  <si>
    <t>Rozbudowa drogi wojewódzkiej nr 536 na odcinku Iława - Sampława wraz z ulicą Lubawską w Iławie</t>
  </si>
  <si>
    <t>Rozbudowa drogi wojewódzkiej nr 541 na odcinku Lubawa - Lidzbark ze zmianą przebiegu w m. Lubawa</t>
  </si>
  <si>
    <t>Rozbudowa drogi wojewódzkiej nr 544 na odcinku Lidzbark - Działdowo z obejściem na terenie Lidzbarka</t>
  </si>
  <si>
    <t>Rozbudowa drogi wojewódzkiej nr 545 na odcinku Działdowo - Nidzica z m. Działdowo</t>
  </si>
  <si>
    <t>Rozbudowa drogi wojewódzkiej nr 650 na odc. Srokowo - Stara Różanka i drogi wojewódzkiej nr 591 na odc. Stara Różanka - Kętrzyn wraz z ulicami Bałtycka i Traugutta w Kętrzynie</t>
  </si>
  <si>
    <t xml:space="preserve">Rozbudowa drogi wojewódzkiej nr 650 na odcinku Srokowo - Węgorzewo do skrzyżowania z drogą krajową nr 63 </t>
  </si>
  <si>
    <t xml:space="preserve">Rozbudowa drogi wojewódzkiej nr 667 na odcinku Nowa Wieś Ełcka - Biała Piska </t>
  </si>
  <si>
    <t>Rozbudowa dróg wojewódzkich nr 545 i 604 z przebudową 2 skrzyżowań w m. Nidzica wraz ze wschodnim wylotem drogi nr 604</t>
  </si>
  <si>
    <t>Zakupy inwestycyjne</t>
  </si>
  <si>
    <t>60053</t>
  </si>
  <si>
    <t>60095</t>
  </si>
  <si>
    <t>700</t>
  </si>
  <si>
    <t>70005</t>
  </si>
  <si>
    <t>750</t>
  </si>
  <si>
    <t>75018</t>
  </si>
  <si>
    <t>75017</t>
  </si>
  <si>
    <t>75095</t>
  </si>
  <si>
    <t>853</t>
  </si>
  <si>
    <t>85332</t>
  </si>
  <si>
    <t>925</t>
  </si>
  <si>
    <t>92502</t>
  </si>
  <si>
    <t>Zarządy melioracji i urządzeń wodnych</t>
  </si>
  <si>
    <t>Melioracje wodne</t>
  </si>
  <si>
    <t>Rybołówstwo i rybactwo</t>
  </si>
  <si>
    <t>Transport i łączność</t>
  </si>
  <si>
    <t>Krajowe pasażerskie przewozy kolejowe</t>
  </si>
  <si>
    <t>Drogi publiczne wojewódzkie</t>
  </si>
  <si>
    <t>Infrastruktura telekomunikacyjna</t>
  </si>
  <si>
    <t>Pozostała działalność</t>
  </si>
  <si>
    <t>Gospodarka mieszkaniowa</t>
  </si>
  <si>
    <t>Gospodarka gruntami i nieruchomościami</t>
  </si>
  <si>
    <t>Administracja publiczna</t>
  </si>
  <si>
    <t>Samorządowe sejmiki województw</t>
  </si>
  <si>
    <t>Urzędy marszałkowskie</t>
  </si>
  <si>
    <t>Pozostałe zadania w zakresie polityki społecznej</t>
  </si>
  <si>
    <t>Wojewódzkie urzędy pracy</t>
  </si>
  <si>
    <t>Parki krajobrazowe</t>
  </si>
  <si>
    <t>01042</t>
  </si>
  <si>
    <t>Wyłączenie z produkcji gruntów rolnych</t>
  </si>
  <si>
    <t>w zł</t>
  </si>
  <si>
    <t>Dz.</t>
  </si>
  <si>
    <t xml:space="preserve">Program Rozwoju Obszarów Wiejskich 2007-2013 </t>
  </si>
  <si>
    <t>Program Operacyjny Infrastruktura i Środowisko 2007-2013
Kompleksowe zabezpieczenie przeciwpowodziowe Żuław - Etap I</t>
  </si>
  <si>
    <t>Pomoc Techniczna</t>
  </si>
  <si>
    <t>Rozbudowa drogi wojewódzkiej nr 650 na odcinku Banie Mazurskie - Boćwinka i Grabowo - Gołdap wraz ze wschodnim wylotem Gołdapi (ul. Paderewskiego)</t>
  </si>
  <si>
    <t>Rozbudowa drogi wojewódzkiej nr 650 na odcinku Węgorzewo 
(od skrzyżowania z drogą krajową nr 63) - Banie Mazurskie wraz 
z m. Banie Mazurskie</t>
  </si>
  <si>
    <t>Rozbudowa drogi wojewódzkiej nr 527 na odcinku Rychliki - Jelonki wraz z infrastrukturą towarzyszącą</t>
  </si>
  <si>
    <t>Ogółem</t>
  </si>
  <si>
    <t>Program Operacyjny Kapitał Ludzki Pomoc Techniczna</t>
  </si>
  <si>
    <t>Wojewódzki Urząd Pracy 
w Olsztynie</t>
  </si>
  <si>
    <t>Park Krajobrazowy Puszczy Rominckiej 
w Żytkiejmach</t>
  </si>
  <si>
    <t>630</t>
  </si>
  <si>
    <t>63003</t>
  </si>
  <si>
    <t>Turystyka</t>
  </si>
  <si>
    <t>Zadania w zakresie upowszechniania turystyki</t>
  </si>
  <si>
    <t>Trasy rowerowe w Polsce Wschodniej - województwo warmińsko-mazurskie</t>
  </si>
  <si>
    <t>Zakup sprzętu teleinformatycznego</t>
  </si>
  <si>
    <t>75075</t>
  </si>
  <si>
    <t>Promocja jednostek samorządu terytorialnego</t>
  </si>
  <si>
    <t>801</t>
  </si>
  <si>
    <t>80120</t>
  </si>
  <si>
    <t>80130</t>
  </si>
  <si>
    <t>80146</t>
  </si>
  <si>
    <t>80147</t>
  </si>
  <si>
    <t>Oświata i wychowanie</t>
  </si>
  <si>
    <t>Licea ogólnokształcące</t>
  </si>
  <si>
    <t>Szkoły zawodowe</t>
  </si>
  <si>
    <t>Szkoła Policealna w Ełku</t>
  </si>
  <si>
    <t>Zespół Szkół z Ukraińskim Językiem Nauczania 
w Górowie Iławeckim</t>
  </si>
  <si>
    <t>Dokształcanie i doskonalenie nauczycieli</t>
  </si>
  <si>
    <t>Zakup samochodu służbowego</t>
  </si>
  <si>
    <t>Warmińsko-Mazurski Ośrodek Doskonalenia Nauczycieli w Olsztynie</t>
  </si>
  <si>
    <t>Biblioteki pedagogiczne</t>
  </si>
  <si>
    <t>Zarząd Melioracji 
i Urządzeń Wodnych 
w Olsztynie</t>
  </si>
  <si>
    <t>Żuławski Zarząd Melioracji 
i Urządzeń Wodnych 
w Elblągu</t>
  </si>
  <si>
    <t>Welski Park Krajobrazowy w Jeleniu</t>
  </si>
  <si>
    <t>Mazurski Park Krajobrazowy w Krutyni</t>
  </si>
  <si>
    <t>Zespół Parków Krajobrazowych pojezierza Iławskiego i Wzgórz Dylewskich w Jerzwałdzie</t>
  </si>
  <si>
    <t>Park Krajobrazowy Wysoczyzny Elbląskiej 
w Elblągu</t>
  </si>
  <si>
    <t>Warmińsko-Mazurska Biblioteka Pedagogiczna 
im. Prof. Tadeusza Kotarbińskiego w Olsztynie</t>
  </si>
  <si>
    <t>Ochrona cennych zasobów przyrodniczych na terenie parków krajobrazowych Pomorza, Kujaw, Warmii i Mazur przed nadmierną 
i niekontrolowaną presją turystów</t>
  </si>
  <si>
    <t>Program Operacyjny Zrównoważony rozwój sektora rybołówstwa 
i nadbrzeżnych obszarów rybackich 2007-2013</t>
  </si>
  <si>
    <t>Zakup 3 szt. dwuczłonowych autobusów szynowych 
(umowa leasingu finansowego)</t>
  </si>
  <si>
    <t>Ogrody botaniczne i zoologiczne oraz naturalne obszary 
i obiekty chronionej przyrody</t>
  </si>
  <si>
    <t>Sieć Szerokopasmowa Polski Wschodniej - województwo warmińsko-mazurskie</t>
  </si>
  <si>
    <t>Usprawnienie połączenia transgranicznego pomiędzy Polską i Rosją poprzez przebudowę drogi wojewódzkiej nr 591 granica państwa - Barciany - Kętrzyn - Mrągowo; etap I: wzmocnienie nawierzchni DW 591 na odcinku Kętrzyn - Mrągowo o łącznej długości 22,4 km</t>
  </si>
  <si>
    <t>Zagospodarowanie przestrzeni publicznej poprzez budowę ogrodzenia terenu Zespołu Szkół z Ukraińskim Językiem Nauczania w Górowie Iławeckim</t>
  </si>
  <si>
    <t xml:space="preserve">Rozbudowa drogi wojewódzkiej nr 513 na odcinku Pasłęk - Orneta </t>
  </si>
  <si>
    <t xml:space="preserve">Rozbudowa drogi wojewódzkiej nr 513 na odcinku węzeł Pasłęk Północ - Pasłęk wraz ze zmianą przebiegu na terenie Pasłęka </t>
  </si>
  <si>
    <t xml:space="preserve">Dostawa nowego dwuczłonowego elektrycznego zespołu trakcyjnego
 </t>
  </si>
  <si>
    <t>754</t>
  </si>
  <si>
    <t>75421</t>
  </si>
  <si>
    <t>Bezpieczeństwo publiczne i ochrona przeciwpożarowa</t>
  </si>
  <si>
    <t>Zarządzanie kryzysowe</t>
  </si>
  <si>
    <t>Zakupy inwestycyjne dt. realizacji zadań z zakresu ochrony przeciwpowodziowej</t>
  </si>
  <si>
    <t>Doposażenie magazynu przeciwpowodziowego: dwa agregaty prądotwórcze i pompa z silnikiem spalinowym na podwoziu kołowym</t>
  </si>
  <si>
    <t>60014</t>
  </si>
  <si>
    <t>Drogi publiczne powiatowe</t>
  </si>
  <si>
    <t>85395</t>
  </si>
  <si>
    <t>Program Operacyjny Kapitał Ludzki</t>
  </si>
  <si>
    <t>710</t>
  </si>
  <si>
    <t>71005</t>
  </si>
  <si>
    <t>Prace geologiczne (nieinwestycyjne)</t>
  </si>
  <si>
    <t xml:space="preserve">Działalność usługowa </t>
  </si>
  <si>
    <t>Warmińsko-Mazurskiego</t>
  </si>
  <si>
    <t>Zadania inwestycyjne (roczne i wieloletnie) przewidziane do realizacji w 2014 roku</t>
  </si>
  <si>
    <t>Nazwa zadania inwestycyjnego 
realizowanego w 2014 roku</t>
  </si>
  <si>
    <t>Planowane wydatki na inwestycje wieloletnie przewidziane do realizacji 
w 2014 roku</t>
  </si>
  <si>
    <t>Rok 
budżetowy 2014
(6 do 9)</t>
  </si>
  <si>
    <t>Utwardzenie placu przy budynku biurowym RO ZMiUW w Mrągowie, przy ulicy Widok 7, wraz z wykonaniem odwodnienia terenu</t>
  </si>
  <si>
    <t>Utwardzenie dojazdu do budynku i placu przy budynku biurowym RO ZMiUW w Działdowie, przy ulicy Grunwaldzkiej 21</t>
  </si>
  <si>
    <t>Doprowadzenie przyłącza energetycznego do garażu Rejonowego Oddziału ZMiUW w Giżycku, przy ulicy Łuczańskiej 1</t>
  </si>
  <si>
    <t>Partycypacja w kosztach wykonania i montażu windy dla osób niepełnosprawnych oraz w kosztach budowy bramy wjazdowej i ogrodzenia przy budynku administracyjnym w Bartoszycach, przy ulicy Grota Roweckiego 1</t>
  </si>
  <si>
    <t>Zakup samochodu terenowego</t>
  </si>
  <si>
    <t>Zakup sprzętu komputerowego</t>
  </si>
  <si>
    <t xml:space="preserve">Budynek administracyjny w Elblągu ul. Junaków 3
Naprawa schodów zewnętrznych i przełożenie chodnika
</t>
  </si>
  <si>
    <t xml:space="preserve">Budynek garażowy w Elblągu ul. Junaków 3
Odnowienie elewacji i pokrycie dachu papą wraz z obróbką
</t>
  </si>
  <si>
    <t>Budynek magazynu p.powodziowego w Elblągu ul. Warszawska 132
Remont kanalizacji, likwidacja szamba, przełożenie rurociągu, naprawa wrót wejściowych, pokrycie dachu papą</t>
  </si>
  <si>
    <t>Zakup samochodu dziewięcioosobowego w leasingu</t>
  </si>
  <si>
    <t>Ocieplenie budynku  biurowego w RDW Nidzica wraz z wymianą schodów i wykonaniem zadaszenia schodów prowadzących do kotlowni i archiwum</t>
  </si>
  <si>
    <t>Rozbiórka wiaduktu kratownicowego nad linią kolejową w Morągu DW 527</t>
  </si>
  <si>
    <t>Dokumentacje techniczne obiektów inżynierskich oraz chodników i zatok autobusowych oraz dokumentacje RPO</t>
  </si>
  <si>
    <t xml:space="preserve">Rozbudowa drogi wojewódzkiej nr 503 na odcinku Elbląg - Tolkmicko - Pogrodzie  </t>
  </si>
  <si>
    <t>Dostosowanie budynku Biblioteki w Olsztynie ul. Natalii Żarskiej 
2 do wymagań bezpieczeństwa pożarowego</t>
  </si>
  <si>
    <t>Zakup tablicy interaktywnej</t>
  </si>
  <si>
    <t>Termomodernizacja budynków szkoły przy ul. Mariańskiej 3A w Olsztynie</t>
  </si>
  <si>
    <t>Szkoła Policealna 
im. Prof. Zbigniewa Religi 
w Olsztynie</t>
  </si>
  <si>
    <t>Zakup samochodu</t>
  </si>
  <si>
    <t>Wydatki na zakupy inwestycyjne, w tym: sprzęt komputerowy 
i informatyczny w ramach PROW 2007-2013</t>
  </si>
  <si>
    <t xml:space="preserve">Zakupy inwestycyjne w ramach PO RYBY 2007-2013, m.in. zakup kserokopiarek wielofunkcyjnych </t>
  </si>
  <si>
    <t>Zakup programu geologicznego</t>
  </si>
  <si>
    <t>Modernizacja budynku administracyjnego przy ul. E. Plater 1 na potrzeby Urzędu Marszałkowskiego Województwa Warmińsko-Mazurskiego</t>
  </si>
  <si>
    <t>Przebudowa budynku administracyjnego przy ul. Głowackiego 17 na potrzeby Urzędu Marszałkowskiego Województwa Warmińsko-Mazurskiego</t>
  </si>
  <si>
    <t xml:space="preserve">Zarządu Województwa </t>
  </si>
  <si>
    <t>Załącznik Nr 2</t>
  </si>
  <si>
    <t>do Uchwały Nr 6/74/14/IV</t>
  </si>
  <si>
    <t>z dnia 27 stycznia 2014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</si>
</sst>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Calibri"/>
      <family val="2"/>
      <charset val="238"/>
    </font>
    <font>
      <sz val="8"/>
      <color theme="1"/>
      <name val="Arial CE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u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</cellStyleXfs>
  <cellXfs count="168">
    <xf numFmtId="0" fontId="0" fillId="0" borderId="0" xfId="0"/>
    <xf numFmtId="0" fontId="5" fillId="0" borderId="5" xfId="4" applyFont="1" applyBorder="1" applyAlignment="1">
      <alignment vertical="top" wrapText="1"/>
    </xf>
    <xf numFmtId="0" fontId="5" fillId="0" borderId="6" xfId="4" applyFont="1" applyBorder="1" applyAlignment="1">
      <alignment vertical="top" wrapText="1"/>
    </xf>
    <xf numFmtId="3" fontId="5" fillId="5" borderId="5" xfId="4" applyNumberFormat="1" applyFont="1" applyFill="1" applyBorder="1" applyAlignment="1">
      <alignment vertical="center" wrapText="1"/>
    </xf>
    <xf numFmtId="0" fontId="5" fillId="2" borderId="0" xfId="0" applyFont="1" applyFill="1"/>
    <xf numFmtId="0" fontId="5" fillId="2" borderId="0" xfId="0" applyFont="1" applyFill="1" applyAlignment="1">
      <alignment vertical="top"/>
    </xf>
    <xf numFmtId="0" fontId="9" fillId="2" borderId="0" xfId="0" applyFont="1" applyFill="1"/>
    <xf numFmtId="3" fontId="5" fillId="2" borderId="0" xfId="0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vertical="top" wrapText="1"/>
    </xf>
    <xf numFmtId="3" fontId="11" fillId="2" borderId="1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49" fontId="5" fillId="2" borderId="3" xfId="0" applyNumberFormat="1" applyFont="1" applyFill="1" applyBorder="1" applyAlignment="1">
      <alignment vertical="center"/>
    </xf>
    <xf numFmtId="49" fontId="5" fillId="4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vertical="center" wrapText="1"/>
    </xf>
    <xf numFmtId="3" fontId="5" fillId="4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vertical="center"/>
    </xf>
    <xf numFmtId="49" fontId="5" fillId="5" borderId="2" xfId="0" applyNumberFormat="1" applyFont="1" applyFill="1" applyBorder="1" applyAlignment="1">
      <alignment vertical="center"/>
    </xf>
    <xf numFmtId="49" fontId="5" fillId="5" borderId="2" xfId="0" applyNumberFormat="1" applyFont="1" applyFill="1" applyBorder="1" applyAlignment="1">
      <alignment vertical="top"/>
    </xf>
    <xf numFmtId="49" fontId="5" fillId="5" borderId="11" xfId="0" applyNumberFormat="1" applyFont="1" applyFill="1" applyBorder="1" applyAlignment="1">
      <alignment vertical="top" wrapText="1"/>
    </xf>
    <xf numFmtId="3" fontId="5" fillId="5" borderId="6" xfId="0" applyNumberFormat="1" applyFont="1" applyFill="1" applyBorder="1" applyAlignment="1">
      <alignment horizontal="right"/>
    </xf>
    <xf numFmtId="3" fontId="5" fillId="0" borderId="6" xfId="0" applyNumberFormat="1" applyFont="1" applyFill="1" applyBorder="1" applyAlignment="1">
      <alignment horizontal="right"/>
    </xf>
    <xf numFmtId="0" fontId="5" fillId="5" borderId="0" xfId="0" applyFont="1" applyFill="1"/>
    <xf numFmtId="49" fontId="5" fillId="5" borderId="4" xfId="0" applyNumberFormat="1" applyFont="1" applyFill="1" applyBorder="1" applyAlignment="1">
      <alignment vertical="top" wrapText="1"/>
    </xf>
    <xf numFmtId="3" fontId="5" fillId="5" borderId="7" xfId="0" applyNumberFormat="1" applyFont="1" applyFill="1" applyBorder="1" applyAlignment="1">
      <alignment horizontal="right"/>
    </xf>
    <xf numFmtId="3" fontId="5" fillId="0" borderId="7" xfId="0" applyNumberFormat="1" applyFont="1" applyFill="1" applyBorder="1" applyAlignment="1">
      <alignment horizontal="right"/>
    </xf>
    <xf numFmtId="49" fontId="5" fillId="5" borderId="11" xfId="0" applyNumberFormat="1" applyFont="1" applyFill="1" applyBorder="1" applyAlignment="1">
      <alignment vertical="center" wrapText="1"/>
    </xf>
    <xf numFmtId="3" fontId="5" fillId="5" borderId="11" xfId="0" applyNumberFormat="1" applyFont="1" applyFill="1" applyBorder="1" applyAlignment="1">
      <alignment horizontal="right"/>
    </xf>
    <xf numFmtId="3" fontId="5" fillId="0" borderId="11" xfId="0" applyNumberFormat="1" applyFont="1" applyFill="1" applyBorder="1" applyAlignment="1">
      <alignment horizontal="right"/>
    </xf>
    <xf numFmtId="49" fontId="5" fillId="5" borderId="6" xfId="0" applyNumberFormat="1" applyFont="1" applyFill="1" applyBorder="1" applyAlignment="1">
      <alignment vertical="top" wrapText="1"/>
    </xf>
    <xf numFmtId="3" fontId="5" fillId="5" borderId="12" xfId="0" applyNumberFormat="1" applyFont="1" applyFill="1" applyBorder="1" applyAlignment="1">
      <alignment horizontal="right"/>
    </xf>
    <xf numFmtId="3" fontId="5" fillId="0" borderId="12" xfId="0" applyNumberFormat="1" applyFont="1" applyFill="1" applyBorder="1" applyAlignment="1">
      <alignment horizontal="right"/>
    </xf>
    <xf numFmtId="49" fontId="5" fillId="5" borderId="12" xfId="0" applyNumberFormat="1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49" fontId="5" fillId="5" borderId="3" xfId="0" applyNumberFormat="1" applyFont="1" applyFill="1" applyBorder="1" applyAlignment="1">
      <alignment vertical="center"/>
    </xf>
    <xf numFmtId="49" fontId="5" fillId="5" borderId="5" xfId="0" applyNumberFormat="1" applyFont="1" applyFill="1" applyBorder="1" applyAlignment="1">
      <alignment vertical="center" wrapText="1"/>
    </xf>
    <xf numFmtId="3" fontId="5" fillId="5" borderId="5" xfId="0" applyNumberFormat="1" applyFont="1" applyFill="1" applyBorder="1" applyAlignment="1">
      <alignment horizontal="right"/>
    </xf>
    <xf numFmtId="0" fontId="5" fillId="5" borderId="0" xfId="0" applyFont="1" applyFill="1" applyAlignment="1">
      <alignment vertical="center"/>
    </xf>
    <xf numFmtId="49" fontId="5" fillId="5" borderId="7" xfId="0" applyNumberFormat="1" applyFont="1" applyFill="1" applyBorder="1" applyAlignment="1">
      <alignment vertical="center" wrapText="1"/>
    </xf>
    <xf numFmtId="49" fontId="5" fillId="5" borderId="6" xfId="0" applyNumberFormat="1" applyFont="1" applyFill="1" applyBorder="1" applyAlignment="1">
      <alignment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vertical="center" wrapText="1"/>
    </xf>
    <xf numFmtId="3" fontId="5" fillId="3" borderId="4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top"/>
    </xf>
    <xf numFmtId="49" fontId="5" fillId="2" borderId="4" xfId="0" applyNumberFormat="1" applyFont="1" applyFill="1" applyBorder="1" applyAlignment="1">
      <alignment horizontal="center" vertical="top"/>
    </xf>
    <xf numFmtId="49" fontId="5" fillId="5" borderId="1" xfId="0" applyNumberFormat="1" applyFont="1" applyFill="1" applyBorder="1" applyAlignment="1">
      <alignment vertical="top" wrapText="1"/>
    </xf>
    <xf numFmtId="3" fontId="5" fillId="5" borderId="1" xfId="0" applyNumberFormat="1" applyFont="1" applyFill="1" applyBorder="1" applyAlignment="1">
      <alignment horizontal="right"/>
    </xf>
    <xf numFmtId="3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top"/>
    </xf>
    <xf numFmtId="49" fontId="5" fillId="2" borderId="4" xfId="0" applyNumberFormat="1" applyFont="1" applyFill="1" applyBorder="1" applyAlignment="1">
      <alignment vertical="top" wrapText="1"/>
    </xf>
    <xf numFmtId="3" fontId="5" fillId="2" borderId="4" xfId="0" applyNumberFormat="1" applyFont="1" applyFill="1" applyBorder="1" applyAlignment="1">
      <alignment horizontal="right"/>
    </xf>
    <xf numFmtId="3" fontId="5" fillId="5" borderId="4" xfId="0" applyNumberFormat="1" applyFont="1" applyFill="1" applyBorder="1" applyAlignment="1">
      <alignment horizontal="right"/>
    </xf>
    <xf numFmtId="0" fontId="5" fillId="2" borderId="4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vertical="top"/>
    </xf>
    <xf numFmtId="0" fontId="5" fillId="2" borderId="3" xfId="0" applyFont="1" applyFill="1" applyBorder="1" applyAlignment="1">
      <alignment horizontal="center" vertical="center" wrapText="1"/>
    </xf>
    <xf numFmtId="3" fontId="13" fillId="5" borderId="5" xfId="3" applyNumberFormat="1" applyFont="1" applyFill="1" applyBorder="1" applyAlignment="1">
      <alignment horizontal="right"/>
    </xf>
    <xf numFmtId="49" fontId="5" fillId="5" borderId="2" xfId="0" applyNumberFormat="1" applyFont="1" applyFill="1" applyBorder="1" applyAlignment="1">
      <alignment vertical="top" wrapText="1"/>
    </xf>
    <xf numFmtId="3" fontId="5" fillId="5" borderId="2" xfId="0" applyNumberFormat="1" applyFont="1" applyFill="1" applyBorder="1" applyAlignment="1">
      <alignment horizontal="right"/>
    </xf>
    <xf numFmtId="3" fontId="13" fillId="5" borderId="6" xfId="3" applyNumberFormat="1" applyFont="1" applyFill="1" applyBorder="1" applyAlignment="1">
      <alignment horizontal="right"/>
    </xf>
    <xf numFmtId="49" fontId="5" fillId="2" borderId="3" xfId="0" applyNumberFormat="1" applyFont="1" applyFill="1" applyBorder="1" applyAlignment="1">
      <alignment vertical="top"/>
    </xf>
    <xf numFmtId="3" fontId="5" fillId="5" borderId="5" xfId="5" applyNumberFormat="1" applyFont="1" applyFill="1" applyBorder="1" applyAlignment="1">
      <alignment vertical="center"/>
    </xf>
    <xf numFmtId="3" fontId="5" fillId="2" borderId="6" xfId="5" applyNumberFormat="1" applyFont="1" applyFill="1" applyBorder="1" applyAlignment="1">
      <alignment vertical="center"/>
    </xf>
    <xf numFmtId="3" fontId="5" fillId="5" borderId="6" xfId="5" applyNumberFormat="1" applyFont="1" applyFill="1" applyBorder="1" applyAlignment="1">
      <alignment vertical="center" wrapText="1"/>
    </xf>
    <xf numFmtId="0" fontId="5" fillId="5" borderId="13" xfId="3" applyFont="1" applyFill="1" applyBorder="1" applyAlignment="1">
      <alignment horizontal="left" vertical="top" wrapText="1"/>
    </xf>
    <xf numFmtId="0" fontId="5" fillId="0" borderId="13" xfId="3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vertical="center"/>
    </xf>
    <xf numFmtId="49" fontId="5" fillId="2" borderId="4" xfId="0" applyNumberFormat="1" applyFont="1" applyFill="1" applyBorder="1" applyAlignment="1">
      <alignment horizontal="center" vertical="center"/>
    </xf>
    <xf numFmtId="0" fontId="5" fillId="5" borderId="15" xfId="3" applyFont="1" applyFill="1" applyBorder="1" applyAlignment="1">
      <alignment horizontal="left" vertical="top" wrapText="1"/>
    </xf>
    <xf numFmtId="3" fontId="5" fillId="2" borderId="7" xfId="5" applyNumberFormat="1" applyFont="1" applyFill="1" applyBorder="1" applyAlignment="1">
      <alignment vertical="center"/>
    </xf>
    <xf numFmtId="3" fontId="5" fillId="5" borderId="7" xfId="5" applyNumberFormat="1" applyFont="1" applyFill="1" applyBorder="1" applyAlignment="1">
      <alignment vertical="center" wrapText="1"/>
    </xf>
    <xf numFmtId="0" fontId="5" fillId="5" borderId="14" xfId="3" applyFont="1" applyFill="1" applyBorder="1" applyAlignment="1">
      <alignment horizontal="left" vertical="top" wrapText="1"/>
    </xf>
    <xf numFmtId="3" fontId="5" fillId="2" borderId="11" xfId="5" applyNumberFormat="1" applyFont="1" applyFill="1" applyBorder="1" applyAlignment="1">
      <alignment vertical="center"/>
    </xf>
    <xf numFmtId="3" fontId="5" fillId="5" borderId="11" xfId="5" applyNumberFormat="1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left" vertical="center" wrapText="1"/>
    </xf>
    <xf numFmtId="3" fontId="5" fillId="5" borderId="6" xfId="1" applyNumberFormat="1" applyFont="1" applyFill="1" applyBorder="1" applyAlignment="1">
      <alignment horizontal="right" wrapText="1"/>
    </xf>
    <xf numFmtId="3" fontId="5" fillId="5" borderId="6" xfId="3" applyNumberFormat="1" applyFont="1" applyFill="1" applyBorder="1" applyAlignment="1">
      <alignment horizontal="right"/>
    </xf>
    <xf numFmtId="3" fontId="5" fillId="0" borderId="6" xfId="1" applyNumberFormat="1" applyFont="1" applyFill="1" applyBorder="1" applyAlignment="1">
      <alignment horizontal="right" wrapText="1"/>
    </xf>
    <xf numFmtId="0" fontId="5" fillId="5" borderId="5" xfId="3" applyFont="1" applyFill="1" applyBorder="1" applyAlignment="1">
      <alignment horizontal="left" vertical="top" wrapText="1"/>
    </xf>
    <xf numFmtId="3" fontId="5" fillId="5" borderId="5" xfId="3" applyNumberFormat="1" applyFont="1" applyFill="1" applyBorder="1" applyAlignment="1">
      <alignment horizontal="right"/>
    </xf>
    <xf numFmtId="0" fontId="5" fillId="5" borderId="6" xfId="3" applyFont="1" applyFill="1" applyBorder="1" applyAlignment="1">
      <alignment horizontal="left" vertical="top" wrapText="1"/>
    </xf>
    <xf numFmtId="49" fontId="5" fillId="5" borderId="1" xfId="0" applyNumberFormat="1" applyFont="1" applyFill="1" applyBorder="1" applyAlignment="1">
      <alignment vertical="center" wrapText="1"/>
    </xf>
    <xf numFmtId="3" fontId="5" fillId="5" borderId="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/>
    </xf>
    <xf numFmtId="3" fontId="5" fillId="5" borderId="5" xfId="0" applyNumberFormat="1" applyFont="1" applyFill="1" applyBorder="1" applyAlignment="1">
      <alignment horizontal="right" vertical="center"/>
    </xf>
    <xf numFmtId="3" fontId="5" fillId="5" borderId="7" xfId="0" applyNumberFormat="1" applyFont="1" applyFill="1" applyBorder="1" applyAlignment="1">
      <alignment horizontal="right" vertical="center" wrapText="1"/>
    </xf>
    <xf numFmtId="3" fontId="5" fillId="5" borderId="7" xfId="0" applyNumberFormat="1" applyFont="1" applyFill="1" applyBorder="1" applyAlignment="1">
      <alignment horizontal="right" vertical="center"/>
    </xf>
    <xf numFmtId="49" fontId="5" fillId="0" borderId="7" xfId="0" applyNumberFormat="1" applyFont="1" applyFill="1" applyBorder="1" applyAlignment="1">
      <alignment vertical="top" wrapText="1"/>
    </xf>
    <xf numFmtId="49" fontId="5" fillId="5" borderId="7" xfId="0" applyNumberFormat="1" applyFont="1" applyFill="1" applyBorder="1" applyAlignment="1">
      <alignment vertical="top" wrapText="1"/>
    </xf>
    <xf numFmtId="0" fontId="5" fillId="0" borderId="4" xfId="0" applyFont="1" applyBorder="1" applyAlignment="1">
      <alignment horizontal="center" vertical="center" wrapText="1"/>
    </xf>
    <xf numFmtId="3" fontId="11" fillId="5" borderId="1" xfId="0" applyNumberFormat="1" applyFont="1" applyFill="1" applyBorder="1" applyAlignment="1">
      <alignment horizontal="right" vertical="center"/>
    </xf>
    <xf numFmtId="49" fontId="5" fillId="5" borderId="4" xfId="0" applyNumberFormat="1" applyFont="1" applyFill="1" applyBorder="1" applyAlignment="1">
      <alignment vertical="top"/>
    </xf>
    <xf numFmtId="0" fontId="5" fillId="5" borderId="1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 wrapText="1"/>
    </xf>
    <xf numFmtId="0" fontId="5" fillId="3" borderId="4" xfId="0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vertical="top" wrapText="1"/>
    </xf>
    <xf numFmtId="3" fontId="5" fillId="5" borderId="6" xfId="0" applyNumberFormat="1" applyFont="1" applyFill="1" applyBorder="1" applyAlignment="1">
      <alignment horizontal="right" vertical="center"/>
    </xf>
    <xf numFmtId="3" fontId="5" fillId="5" borderId="4" xfId="0" applyNumberFormat="1" applyFont="1" applyFill="1" applyBorder="1" applyAlignment="1">
      <alignment horizontal="right" vertical="center"/>
    </xf>
    <xf numFmtId="49" fontId="5" fillId="5" borderId="3" xfId="0" applyNumberFormat="1" applyFont="1" applyFill="1" applyBorder="1" applyAlignment="1">
      <alignment vertical="top"/>
    </xf>
    <xf numFmtId="49" fontId="5" fillId="5" borderId="4" xfId="0" applyNumberFormat="1" applyFont="1" applyFill="1" applyBorder="1" applyAlignment="1">
      <alignment vertical="center" wrapText="1"/>
    </xf>
    <xf numFmtId="0" fontId="5" fillId="5" borderId="4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right" vertical="center"/>
    </xf>
    <xf numFmtId="49" fontId="5" fillId="5" borderId="4" xfId="0" applyNumberFormat="1" applyFont="1" applyFill="1" applyBorder="1" applyAlignment="1">
      <alignment horizontal="center" vertical="top"/>
    </xf>
    <xf numFmtId="49" fontId="11" fillId="2" borderId="1" xfId="0" applyNumberFormat="1" applyFont="1" applyFill="1" applyBorder="1" applyAlignment="1">
      <alignment horizontal="center" vertical="top"/>
    </xf>
    <xf numFmtId="49" fontId="5" fillId="5" borderId="2" xfId="0" applyNumberFormat="1" applyFont="1" applyFill="1" applyBorder="1" applyAlignment="1">
      <alignment horizontal="center" vertical="top"/>
    </xf>
    <xf numFmtId="49" fontId="5" fillId="5" borderId="5" xfId="0" applyNumberFormat="1" applyFont="1" applyFill="1" applyBorder="1" applyAlignment="1">
      <alignment horizontal="left" vertical="center" wrapText="1"/>
    </xf>
    <xf numFmtId="3" fontId="5" fillId="2" borderId="5" xfId="0" applyNumberFormat="1" applyFont="1" applyFill="1" applyBorder="1" applyAlignment="1">
      <alignment horizontal="right"/>
    </xf>
    <xf numFmtId="49" fontId="5" fillId="5" borderId="7" xfId="0" applyNumberFormat="1" applyFont="1" applyFill="1" applyBorder="1" applyAlignment="1">
      <alignment horizontal="left" vertical="center" wrapText="1"/>
    </xf>
    <xf numFmtId="3" fontId="5" fillId="2" borderId="7" xfId="0" applyNumberFormat="1" applyFont="1" applyFill="1" applyBorder="1" applyAlignment="1">
      <alignment horizontal="right"/>
    </xf>
    <xf numFmtId="49" fontId="14" fillId="2" borderId="2" xfId="0" applyNumberFormat="1" applyFont="1" applyFill="1" applyBorder="1" applyAlignment="1">
      <alignment horizontal="center" vertical="top"/>
    </xf>
    <xf numFmtId="3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0" xfId="0" applyFont="1" applyFill="1" applyAlignment="1">
      <alignment vertical="center"/>
    </xf>
    <xf numFmtId="3" fontId="5" fillId="2" borderId="0" xfId="0" applyNumberFormat="1" applyFont="1" applyFill="1" applyAlignment="1">
      <alignment horizontal="right"/>
    </xf>
    <xf numFmtId="0" fontId="16" fillId="2" borderId="0" xfId="0" applyFont="1" applyFill="1"/>
    <xf numFmtId="0" fontId="16" fillId="2" borderId="0" xfId="0" applyFont="1" applyFill="1" applyAlignment="1">
      <alignment horizontal="right" vertical="top"/>
    </xf>
    <xf numFmtId="3" fontId="16" fillId="2" borderId="0" xfId="0" applyNumberFormat="1" applyFont="1" applyFill="1" applyAlignment="1">
      <alignment horizontal="right"/>
    </xf>
    <xf numFmtId="3" fontId="16" fillId="2" borderId="0" xfId="0" applyNumberFormat="1" applyFont="1" applyFill="1"/>
    <xf numFmtId="0" fontId="16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 vertical="top"/>
    </xf>
    <xf numFmtId="3" fontId="5" fillId="2" borderId="0" xfId="0" applyNumberFormat="1" applyFont="1" applyFill="1"/>
    <xf numFmtId="0" fontId="5" fillId="2" borderId="0" xfId="0" applyFont="1" applyFill="1" applyBorder="1" applyAlignment="1">
      <alignment horizontal="right" vertical="top"/>
    </xf>
    <xf numFmtId="3" fontId="5" fillId="2" borderId="0" xfId="0" applyNumberFormat="1" applyFont="1" applyFill="1" applyBorder="1"/>
    <xf numFmtId="0" fontId="17" fillId="2" borderId="0" xfId="0" applyFont="1" applyFill="1"/>
    <xf numFmtId="0" fontId="17" fillId="2" borderId="0" xfId="0" applyFont="1" applyFill="1" applyAlignment="1">
      <alignment vertical="top"/>
    </xf>
    <xf numFmtId="0" fontId="18" fillId="2" borderId="0" xfId="0" applyFont="1" applyFill="1"/>
    <xf numFmtId="0" fontId="15" fillId="2" borderId="8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3" fontId="2" fillId="2" borderId="5" xfId="5" applyNumberFormat="1" applyFont="1" applyFill="1" applyBorder="1" applyAlignment="1">
      <alignment vertical="center"/>
    </xf>
    <xf numFmtId="3" fontId="2" fillId="5" borderId="6" xfId="4" applyNumberFormat="1" applyFont="1" applyFill="1" applyBorder="1" applyAlignment="1">
      <alignment vertical="center" wrapText="1"/>
    </xf>
    <xf numFmtId="3" fontId="2" fillId="0" borderId="6" xfId="4" applyNumberFormat="1" applyFont="1" applyFill="1" applyBorder="1" applyAlignment="1">
      <alignment vertical="center" wrapText="1"/>
    </xf>
    <xf numFmtId="3" fontId="2" fillId="5" borderId="7" xfId="4" applyNumberFormat="1" applyFont="1" applyFill="1" applyBorder="1" applyAlignment="1">
      <alignment vertical="center" wrapText="1"/>
    </xf>
    <xf numFmtId="3" fontId="2" fillId="5" borderId="11" xfId="4" applyNumberFormat="1" applyFont="1" applyFill="1" applyBorder="1" applyAlignment="1">
      <alignment vertical="center" wrapText="1"/>
    </xf>
  </cellXfs>
  <cellStyles count="6">
    <cellStyle name="Normalny" xfId="0" builtinId="0"/>
    <cellStyle name="Normalny 2 2" xfId="3"/>
    <cellStyle name="Normalny 3" xfId="1"/>
    <cellStyle name="Normalny 4 3" xfId="4"/>
    <cellStyle name="Normalny 7" xfId="2"/>
    <cellStyle name="Normalny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32"/>
  <sheetViews>
    <sheetView tabSelected="1" view="pageBreakPreview" zoomScaleNormal="100" zoomScaleSheetLayoutView="100" workbookViewId="0">
      <selection activeCell="L47" sqref="L47"/>
    </sheetView>
  </sheetViews>
  <sheetFormatPr defaultRowHeight="12.75" x14ac:dyDescent="0.2"/>
  <cols>
    <col min="1" max="1" width="4.7109375" style="4" customWidth="1"/>
    <col min="2" max="2" width="7" style="4" customWidth="1"/>
    <col min="3" max="3" width="57.28515625" style="5" customWidth="1"/>
    <col min="4" max="4" width="15.140625" style="4" customWidth="1"/>
    <col min="5" max="5" width="12.85546875" style="4" customWidth="1"/>
    <col min="6" max="6" width="11.28515625" style="4" customWidth="1"/>
    <col min="7" max="7" width="11" style="4" customWidth="1"/>
    <col min="8" max="8" width="12.5703125" style="4" customWidth="1"/>
    <col min="9" max="9" width="12.28515625" style="4" customWidth="1"/>
    <col min="10" max="10" width="23.42578125" style="8" customWidth="1"/>
    <col min="11" max="11" width="9" style="4" customWidth="1"/>
    <col min="12" max="16384" width="9.140625" style="4"/>
  </cols>
  <sheetData>
    <row r="1" spans="1:10" s="147" customFormat="1" ht="14.25" x14ac:dyDescent="0.2">
      <c r="C1" s="148"/>
      <c r="I1" s="149" t="s">
        <v>161</v>
      </c>
    </row>
    <row r="2" spans="1:10" s="147" customFormat="1" ht="14.25" x14ac:dyDescent="0.2">
      <c r="C2" s="148"/>
      <c r="I2" s="149" t="s">
        <v>162</v>
      </c>
    </row>
    <row r="3" spans="1:10" s="147" customFormat="1" ht="14.25" x14ac:dyDescent="0.2">
      <c r="C3" s="148"/>
      <c r="I3" s="149" t="s">
        <v>160</v>
      </c>
    </row>
    <row r="4" spans="1:10" s="147" customFormat="1" ht="14.25" x14ac:dyDescent="0.2">
      <c r="C4" s="148"/>
      <c r="I4" s="149" t="s">
        <v>131</v>
      </c>
    </row>
    <row r="5" spans="1:10" s="147" customFormat="1" ht="14.25" x14ac:dyDescent="0.2">
      <c r="C5" s="148"/>
      <c r="I5" s="149" t="s">
        <v>163</v>
      </c>
    </row>
    <row r="6" spans="1:10" x14ac:dyDescent="0.2">
      <c r="I6" s="6"/>
      <c r="J6" s="4"/>
    </row>
    <row r="7" spans="1:10" x14ac:dyDescent="0.2">
      <c r="I7" s="6"/>
      <c r="J7" s="4"/>
    </row>
    <row r="8" spans="1:10" x14ac:dyDescent="0.2">
      <c r="I8" s="7"/>
    </row>
    <row r="9" spans="1:10" ht="18" x14ac:dyDescent="0.2">
      <c r="A9" s="158" t="s">
        <v>132</v>
      </c>
      <c r="B9" s="158"/>
      <c r="C9" s="158"/>
      <c r="D9" s="158"/>
      <c r="E9" s="158"/>
      <c r="F9" s="158"/>
      <c r="G9" s="158"/>
      <c r="H9" s="158"/>
      <c r="I9" s="158"/>
      <c r="J9" s="158"/>
    </row>
    <row r="11" spans="1:10" x14ac:dyDescent="0.2">
      <c r="J11" s="9" t="s">
        <v>66</v>
      </c>
    </row>
    <row r="12" spans="1:10" s="10" customFormat="1" ht="18.75" customHeight="1" x14ac:dyDescent="0.2">
      <c r="A12" s="159" t="s">
        <v>67</v>
      </c>
      <c r="B12" s="159" t="s">
        <v>0</v>
      </c>
      <c r="C12" s="159" t="s">
        <v>133</v>
      </c>
      <c r="D12" s="159" t="s">
        <v>134</v>
      </c>
      <c r="E12" s="162" t="s">
        <v>1</v>
      </c>
      <c r="F12" s="162"/>
      <c r="G12" s="162"/>
      <c r="H12" s="162"/>
      <c r="I12" s="162"/>
      <c r="J12" s="162" t="s">
        <v>4</v>
      </c>
    </row>
    <row r="13" spans="1:10" s="10" customFormat="1" ht="18.75" customHeight="1" x14ac:dyDescent="0.2">
      <c r="A13" s="160"/>
      <c r="B13" s="160"/>
      <c r="C13" s="160"/>
      <c r="D13" s="160"/>
      <c r="E13" s="160" t="s">
        <v>135</v>
      </c>
      <c r="F13" s="162" t="s">
        <v>2</v>
      </c>
      <c r="G13" s="162"/>
      <c r="H13" s="162"/>
      <c r="I13" s="162"/>
      <c r="J13" s="162"/>
    </row>
    <row r="14" spans="1:10" s="10" customFormat="1" ht="60" customHeight="1" x14ac:dyDescent="0.2">
      <c r="A14" s="161"/>
      <c r="B14" s="161"/>
      <c r="C14" s="161"/>
      <c r="D14" s="161"/>
      <c r="E14" s="161"/>
      <c r="F14" s="11" t="s">
        <v>8</v>
      </c>
      <c r="G14" s="11" t="s">
        <v>11</v>
      </c>
      <c r="H14" s="11" t="s">
        <v>3</v>
      </c>
      <c r="I14" s="11" t="s">
        <v>7</v>
      </c>
      <c r="J14" s="162"/>
    </row>
    <row r="15" spans="1:10" s="13" customFormat="1" ht="6.75" customHeight="1" x14ac:dyDescent="0.2">
      <c r="A15" s="12">
        <v>1</v>
      </c>
      <c r="B15" s="12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2">
        <v>9</v>
      </c>
      <c r="J15" s="12">
        <v>10</v>
      </c>
    </row>
    <row r="16" spans="1:10" s="18" customFormat="1" ht="14.25" customHeight="1" x14ac:dyDescent="0.2">
      <c r="A16" s="14" t="s">
        <v>5</v>
      </c>
      <c r="B16" s="14"/>
      <c r="C16" s="15" t="s">
        <v>9</v>
      </c>
      <c r="D16" s="16">
        <f t="shared" ref="D16:I16" si="0">SUM(D17+D27+D35+D33)</f>
        <v>84493584</v>
      </c>
      <c r="E16" s="16">
        <f t="shared" si="0"/>
        <v>680600</v>
      </c>
      <c r="F16" s="16">
        <f t="shared" si="0"/>
        <v>480600</v>
      </c>
      <c r="G16" s="16">
        <f t="shared" si="0"/>
        <v>200000</v>
      </c>
      <c r="H16" s="16">
        <f t="shared" si="0"/>
        <v>0</v>
      </c>
      <c r="I16" s="16">
        <f t="shared" si="0"/>
        <v>0</v>
      </c>
      <c r="J16" s="17"/>
    </row>
    <row r="17" spans="1:10" s="24" customFormat="1" ht="15.75" customHeight="1" x14ac:dyDescent="0.2">
      <c r="A17" s="19"/>
      <c r="B17" s="20" t="s">
        <v>10</v>
      </c>
      <c r="C17" s="21" t="s">
        <v>48</v>
      </c>
      <c r="D17" s="22">
        <f t="shared" ref="D17:I17" si="1">SUM(D18:D26)</f>
        <v>0</v>
      </c>
      <c r="E17" s="22">
        <f t="shared" si="1"/>
        <v>460600</v>
      </c>
      <c r="F17" s="22">
        <f t="shared" si="1"/>
        <v>460600</v>
      </c>
      <c r="G17" s="22">
        <f t="shared" si="1"/>
        <v>0</v>
      </c>
      <c r="H17" s="22">
        <f t="shared" si="1"/>
        <v>0</v>
      </c>
      <c r="I17" s="22">
        <f t="shared" si="1"/>
        <v>0</v>
      </c>
      <c r="J17" s="23"/>
    </row>
    <row r="18" spans="1:10" s="30" customFormat="1" ht="27" customHeight="1" x14ac:dyDescent="0.2">
      <c r="A18" s="25"/>
      <c r="B18" s="26"/>
      <c r="C18" s="27" t="s">
        <v>136</v>
      </c>
      <c r="D18" s="28"/>
      <c r="E18" s="28">
        <f t="shared" ref="E18:E26" si="2">SUM(F18:I18)</f>
        <v>65000</v>
      </c>
      <c r="F18" s="29">
        <v>65000</v>
      </c>
      <c r="G18" s="28"/>
      <c r="H18" s="28"/>
      <c r="I18" s="28"/>
      <c r="J18" s="153" t="s">
        <v>100</v>
      </c>
    </row>
    <row r="19" spans="1:10" s="30" customFormat="1" ht="27.75" customHeight="1" x14ac:dyDescent="0.2">
      <c r="A19" s="25"/>
      <c r="B19" s="26"/>
      <c r="C19" s="27" t="s">
        <v>137</v>
      </c>
      <c r="D19" s="28"/>
      <c r="E19" s="28">
        <f t="shared" si="2"/>
        <v>50000</v>
      </c>
      <c r="F19" s="29">
        <v>50000</v>
      </c>
      <c r="G19" s="28"/>
      <c r="H19" s="28"/>
      <c r="I19" s="28"/>
      <c r="J19" s="156"/>
    </row>
    <row r="20" spans="1:10" s="30" customFormat="1" ht="27" customHeight="1" x14ac:dyDescent="0.2">
      <c r="A20" s="25"/>
      <c r="B20" s="26"/>
      <c r="C20" s="27" t="s">
        <v>138</v>
      </c>
      <c r="D20" s="28"/>
      <c r="E20" s="28">
        <f t="shared" si="2"/>
        <v>15000</v>
      </c>
      <c r="F20" s="29">
        <v>15000</v>
      </c>
      <c r="G20" s="28"/>
      <c r="H20" s="28"/>
      <c r="I20" s="28"/>
      <c r="J20" s="156"/>
    </row>
    <row r="21" spans="1:10" s="30" customFormat="1" ht="54" customHeight="1" x14ac:dyDescent="0.2">
      <c r="A21" s="25"/>
      <c r="B21" s="26"/>
      <c r="C21" s="31" t="s">
        <v>139</v>
      </c>
      <c r="D21" s="32"/>
      <c r="E21" s="32">
        <f t="shared" si="2"/>
        <v>61000</v>
      </c>
      <c r="F21" s="33">
        <v>61000</v>
      </c>
      <c r="G21" s="32"/>
      <c r="H21" s="32"/>
      <c r="I21" s="32"/>
      <c r="J21" s="157"/>
    </row>
    <row r="22" spans="1:10" s="30" customFormat="1" ht="18.75" customHeight="1" x14ac:dyDescent="0.2">
      <c r="A22" s="25"/>
      <c r="B22" s="26"/>
      <c r="C22" s="34" t="s">
        <v>140</v>
      </c>
      <c r="D22" s="35"/>
      <c r="E22" s="35">
        <f t="shared" si="2"/>
        <v>80000</v>
      </c>
      <c r="F22" s="36">
        <v>80000</v>
      </c>
      <c r="G22" s="35"/>
      <c r="H22" s="35"/>
      <c r="I22" s="35"/>
      <c r="J22" s="153" t="s">
        <v>101</v>
      </c>
    </row>
    <row r="23" spans="1:10" s="30" customFormat="1" ht="18" customHeight="1" x14ac:dyDescent="0.2">
      <c r="A23" s="25"/>
      <c r="B23" s="26"/>
      <c r="C23" s="34" t="s">
        <v>141</v>
      </c>
      <c r="D23" s="35"/>
      <c r="E23" s="28">
        <f t="shared" si="2"/>
        <v>30000</v>
      </c>
      <c r="F23" s="36">
        <v>30000</v>
      </c>
      <c r="G23" s="35"/>
      <c r="H23" s="35"/>
      <c r="I23" s="35"/>
      <c r="J23" s="156"/>
    </row>
    <row r="24" spans="1:10" s="30" customFormat="1" ht="27" customHeight="1" x14ac:dyDescent="0.2">
      <c r="A24" s="25"/>
      <c r="B24" s="26"/>
      <c r="C24" s="37" t="s">
        <v>142</v>
      </c>
      <c r="D24" s="38"/>
      <c r="E24" s="28">
        <f t="shared" si="2"/>
        <v>27100</v>
      </c>
      <c r="F24" s="39">
        <v>27100</v>
      </c>
      <c r="G24" s="38"/>
      <c r="H24" s="38"/>
      <c r="I24" s="38"/>
      <c r="J24" s="156"/>
    </row>
    <row r="25" spans="1:10" s="30" customFormat="1" ht="27" customHeight="1" x14ac:dyDescent="0.2">
      <c r="A25" s="25"/>
      <c r="B25" s="26"/>
      <c r="C25" s="37" t="s">
        <v>143</v>
      </c>
      <c r="D25" s="38"/>
      <c r="E25" s="28">
        <f t="shared" si="2"/>
        <v>42500</v>
      </c>
      <c r="F25" s="39">
        <v>42500</v>
      </c>
      <c r="G25" s="38"/>
      <c r="H25" s="38"/>
      <c r="I25" s="38"/>
      <c r="J25" s="156"/>
    </row>
    <row r="26" spans="1:10" s="30" customFormat="1" ht="40.5" customHeight="1" x14ac:dyDescent="0.2">
      <c r="A26" s="25"/>
      <c r="B26" s="26"/>
      <c r="C26" s="40" t="s">
        <v>144</v>
      </c>
      <c r="D26" s="38"/>
      <c r="E26" s="28">
        <f t="shared" si="2"/>
        <v>90000</v>
      </c>
      <c r="F26" s="39">
        <v>90000</v>
      </c>
      <c r="G26" s="38"/>
      <c r="H26" s="38"/>
      <c r="I26" s="38"/>
      <c r="J26" s="156"/>
    </row>
    <row r="27" spans="1:10" s="46" customFormat="1" ht="15.75" customHeight="1" x14ac:dyDescent="0.2">
      <c r="A27" s="41"/>
      <c r="B27" s="42" t="s">
        <v>6</v>
      </c>
      <c r="C27" s="43" t="s">
        <v>49</v>
      </c>
      <c r="D27" s="44">
        <f t="shared" ref="D27:I27" si="3">SUM(D28:D32)</f>
        <v>84422084</v>
      </c>
      <c r="E27" s="44">
        <f t="shared" si="3"/>
        <v>200000</v>
      </c>
      <c r="F27" s="44">
        <f t="shared" si="3"/>
        <v>0</v>
      </c>
      <c r="G27" s="44">
        <f t="shared" si="3"/>
        <v>200000</v>
      </c>
      <c r="H27" s="44">
        <f t="shared" si="3"/>
        <v>0</v>
      </c>
      <c r="I27" s="44">
        <f t="shared" si="3"/>
        <v>0</v>
      </c>
      <c r="J27" s="45"/>
    </row>
    <row r="28" spans="1:10" s="50" customFormat="1" ht="18.75" customHeight="1" x14ac:dyDescent="0.2">
      <c r="A28" s="25"/>
      <c r="B28" s="47"/>
      <c r="C28" s="48" t="s">
        <v>12</v>
      </c>
      <c r="D28" s="49">
        <v>0</v>
      </c>
      <c r="E28" s="49">
        <f t="shared" ref="E28:E32" si="4">SUM(F28:I28)</f>
        <v>100000</v>
      </c>
      <c r="F28" s="49">
        <v>0</v>
      </c>
      <c r="G28" s="49">
        <v>100000</v>
      </c>
      <c r="H28" s="49"/>
      <c r="I28" s="49">
        <v>0</v>
      </c>
      <c r="J28" s="153" t="s">
        <v>100</v>
      </c>
    </row>
    <row r="29" spans="1:10" s="50" customFormat="1" ht="20.25" customHeight="1" x14ac:dyDescent="0.2">
      <c r="A29" s="25"/>
      <c r="B29" s="25"/>
      <c r="C29" s="51" t="s">
        <v>13</v>
      </c>
      <c r="D29" s="32">
        <v>31073000</v>
      </c>
      <c r="E29" s="32">
        <f t="shared" si="4"/>
        <v>0</v>
      </c>
      <c r="F29" s="32">
        <v>0</v>
      </c>
      <c r="G29" s="32">
        <v>0</v>
      </c>
      <c r="H29" s="32">
        <v>0</v>
      </c>
      <c r="I29" s="32">
        <v>0</v>
      </c>
      <c r="J29" s="154"/>
    </row>
    <row r="30" spans="1:10" s="30" customFormat="1" ht="27" customHeight="1" x14ac:dyDescent="0.2">
      <c r="A30" s="25"/>
      <c r="B30" s="26"/>
      <c r="C30" s="27" t="s">
        <v>69</v>
      </c>
      <c r="D30" s="35">
        <v>26258084</v>
      </c>
      <c r="E30" s="35">
        <f t="shared" si="4"/>
        <v>0</v>
      </c>
      <c r="F30" s="35">
        <v>0</v>
      </c>
      <c r="G30" s="35">
        <v>0</v>
      </c>
      <c r="H30" s="35">
        <v>0</v>
      </c>
      <c r="I30" s="35">
        <v>0</v>
      </c>
      <c r="J30" s="155" t="s">
        <v>101</v>
      </c>
    </row>
    <row r="31" spans="1:10" s="50" customFormat="1" ht="18.75" customHeight="1" x14ac:dyDescent="0.2">
      <c r="A31" s="25"/>
      <c r="B31" s="25"/>
      <c r="C31" s="52" t="s">
        <v>12</v>
      </c>
      <c r="D31" s="28">
        <v>0</v>
      </c>
      <c r="E31" s="28">
        <f t="shared" si="4"/>
        <v>100000</v>
      </c>
      <c r="F31" s="28">
        <v>0</v>
      </c>
      <c r="G31" s="28">
        <v>100000</v>
      </c>
      <c r="H31" s="28">
        <v>0</v>
      </c>
      <c r="I31" s="28">
        <v>0</v>
      </c>
      <c r="J31" s="155"/>
    </row>
    <row r="32" spans="1:10" s="50" customFormat="1" ht="18.75" customHeight="1" x14ac:dyDescent="0.2">
      <c r="A32" s="53"/>
      <c r="B32" s="54"/>
      <c r="C32" s="51" t="s">
        <v>13</v>
      </c>
      <c r="D32" s="32">
        <v>27091000</v>
      </c>
      <c r="E32" s="32">
        <f t="shared" si="4"/>
        <v>0</v>
      </c>
      <c r="F32" s="32">
        <v>0</v>
      </c>
      <c r="G32" s="32">
        <v>0</v>
      </c>
      <c r="H32" s="32">
        <v>0</v>
      </c>
      <c r="I32" s="32">
        <v>0</v>
      </c>
      <c r="J32" s="154"/>
    </row>
    <row r="33" spans="1:10" s="46" customFormat="1" ht="15.75" customHeight="1" x14ac:dyDescent="0.2">
      <c r="A33" s="55"/>
      <c r="B33" s="56" t="s">
        <v>16</v>
      </c>
      <c r="C33" s="57" t="s">
        <v>68</v>
      </c>
      <c r="D33" s="58">
        <f t="shared" ref="D33:I33" si="5">SUM(D34:D34)</f>
        <v>71500</v>
      </c>
      <c r="E33" s="58">
        <f t="shared" si="5"/>
        <v>0</v>
      </c>
      <c r="F33" s="58">
        <f t="shared" si="5"/>
        <v>0</v>
      </c>
      <c r="G33" s="58">
        <f t="shared" si="5"/>
        <v>0</v>
      </c>
      <c r="H33" s="58">
        <f t="shared" si="5"/>
        <v>0</v>
      </c>
      <c r="I33" s="58">
        <f t="shared" si="5"/>
        <v>0</v>
      </c>
      <c r="J33" s="59"/>
    </row>
    <row r="34" spans="1:10" ht="27" customHeight="1" x14ac:dyDescent="0.2">
      <c r="A34" s="60"/>
      <c r="B34" s="61"/>
      <c r="C34" s="62" t="s">
        <v>155</v>
      </c>
      <c r="D34" s="63">
        <v>71500</v>
      </c>
      <c r="E34" s="64">
        <f>SUM(F34:I34)</f>
        <v>0</v>
      </c>
      <c r="F34" s="64">
        <v>0</v>
      </c>
      <c r="G34" s="64">
        <v>0</v>
      </c>
      <c r="H34" s="64">
        <v>0</v>
      </c>
      <c r="I34" s="64">
        <v>0</v>
      </c>
      <c r="J34" s="65" t="s">
        <v>15</v>
      </c>
    </row>
    <row r="35" spans="1:10" s="46" customFormat="1" ht="15.75" customHeight="1" x14ac:dyDescent="0.2">
      <c r="A35" s="55"/>
      <c r="B35" s="56" t="s">
        <v>64</v>
      </c>
      <c r="C35" s="57" t="s">
        <v>65</v>
      </c>
      <c r="D35" s="58">
        <f t="shared" ref="D35:I35" si="6">D36</f>
        <v>0</v>
      </c>
      <c r="E35" s="58">
        <f t="shared" si="6"/>
        <v>20000</v>
      </c>
      <c r="F35" s="58">
        <f t="shared" si="6"/>
        <v>20000</v>
      </c>
      <c r="G35" s="58">
        <f t="shared" si="6"/>
        <v>0</v>
      </c>
      <c r="H35" s="58">
        <f t="shared" si="6"/>
        <v>0</v>
      </c>
      <c r="I35" s="58">
        <f t="shared" si="6"/>
        <v>0</v>
      </c>
      <c r="J35" s="59"/>
    </row>
    <row r="36" spans="1:10" ht="14.25" customHeight="1" x14ac:dyDescent="0.2">
      <c r="A36" s="60"/>
      <c r="B36" s="66"/>
      <c r="C36" s="67" t="s">
        <v>35</v>
      </c>
      <c r="D36" s="68">
        <v>0</v>
      </c>
      <c r="E36" s="69">
        <f>SUM(F36:I36)</f>
        <v>20000</v>
      </c>
      <c r="F36" s="69">
        <v>20000</v>
      </c>
      <c r="G36" s="68">
        <v>0</v>
      </c>
      <c r="H36" s="68">
        <v>0</v>
      </c>
      <c r="I36" s="68">
        <v>0</v>
      </c>
      <c r="J36" s="70" t="s">
        <v>15</v>
      </c>
    </row>
    <row r="37" spans="1:10" s="18" customFormat="1" ht="14.25" customHeight="1" x14ac:dyDescent="0.2">
      <c r="A37" s="14" t="s">
        <v>17</v>
      </c>
      <c r="B37" s="14"/>
      <c r="C37" s="15" t="s">
        <v>50</v>
      </c>
      <c r="D37" s="16">
        <f t="shared" ref="D37:I37" si="7">D38</f>
        <v>32000</v>
      </c>
      <c r="E37" s="16">
        <f t="shared" si="7"/>
        <v>0</v>
      </c>
      <c r="F37" s="16">
        <f t="shared" si="7"/>
        <v>0</v>
      </c>
      <c r="G37" s="16">
        <f t="shared" si="7"/>
        <v>0</v>
      </c>
      <c r="H37" s="16">
        <f t="shared" si="7"/>
        <v>0</v>
      </c>
      <c r="I37" s="16">
        <f t="shared" si="7"/>
        <v>0</v>
      </c>
      <c r="J37" s="17"/>
    </row>
    <row r="38" spans="1:10" s="24" customFormat="1" ht="27.75" customHeight="1" x14ac:dyDescent="0.2">
      <c r="A38" s="19"/>
      <c r="B38" s="71" t="s">
        <v>18</v>
      </c>
      <c r="C38" s="72" t="s">
        <v>108</v>
      </c>
      <c r="D38" s="44">
        <f t="shared" ref="D38:I38" si="8">SUM(D39:D39)</f>
        <v>32000</v>
      </c>
      <c r="E38" s="44">
        <f t="shared" si="8"/>
        <v>0</v>
      </c>
      <c r="F38" s="44">
        <f t="shared" si="8"/>
        <v>0</v>
      </c>
      <c r="G38" s="44">
        <f t="shared" si="8"/>
        <v>0</v>
      </c>
      <c r="H38" s="44">
        <f t="shared" si="8"/>
        <v>0</v>
      </c>
      <c r="I38" s="44">
        <f t="shared" si="8"/>
        <v>0</v>
      </c>
      <c r="J38" s="23"/>
    </row>
    <row r="39" spans="1:10" ht="28.5" customHeight="1" x14ac:dyDescent="0.2">
      <c r="A39" s="41"/>
      <c r="B39" s="73"/>
      <c r="C39" s="62" t="s">
        <v>156</v>
      </c>
      <c r="D39" s="63">
        <v>32000</v>
      </c>
      <c r="E39" s="64">
        <f>SUM(F39:I39)</f>
        <v>0</v>
      </c>
      <c r="F39" s="64">
        <v>0</v>
      </c>
      <c r="G39" s="64">
        <v>0</v>
      </c>
      <c r="H39" s="64">
        <v>0</v>
      </c>
      <c r="I39" s="64">
        <v>0</v>
      </c>
      <c r="J39" s="74" t="s">
        <v>15</v>
      </c>
    </row>
    <row r="40" spans="1:10" s="18" customFormat="1" ht="14.25" customHeight="1" x14ac:dyDescent="0.2">
      <c r="A40" s="14" t="s">
        <v>19</v>
      </c>
      <c r="B40" s="14"/>
      <c r="C40" s="15" t="s">
        <v>51</v>
      </c>
      <c r="D40" s="16">
        <f t="shared" ref="D40:I40" si="9">D41+D44+D72+D74+D69</f>
        <v>628962623</v>
      </c>
      <c r="E40" s="16">
        <f t="shared" si="9"/>
        <v>1046000</v>
      </c>
      <c r="F40" s="16">
        <f t="shared" si="9"/>
        <v>1046000</v>
      </c>
      <c r="G40" s="16">
        <f t="shared" si="9"/>
        <v>0</v>
      </c>
      <c r="H40" s="16">
        <f t="shared" si="9"/>
        <v>0</v>
      </c>
      <c r="I40" s="16">
        <f t="shared" si="9"/>
        <v>0</v>
      </c>
      <c r="J40" s="17"/>
    </row>
    <row r="41" spans="1:10" s="24" customFormat="1" ht="15.75" customHeight="1" x14ac:dyDescent="0.2">
      <c r="A41" s="19"/>
      <c r="B41" s="71" t="s">
        <v>20</v>
      </c>
      <c r="C41" s="72" t="s">
        <v>52</v>
      </c>
      <c r="D41" s="44">
        <f t="shared" ref="D41:I41" si="10">SUM(D42:D43)</f>
        <v>8044667</v>
      </c>
      <c r="E41" s="44">
        <f t="shared" si="10"/>
        <v>0</v>
      </c>
      <c r="F41" s="44">
        <f t="shared" si="10"/>
        <v>0</v>
      </c>
      <c r="G41" s="44">
        <f t="shared" si="10"/>
        <v>0</v>
      </c>
      <c r="H41" s="44">
        <f t="shared" si="10"/>
        <v>0</v>
      </c>
      <c r="I41" s="44">
        <f t="shared" si="10"/>
        <v>0</v>
      </c>
      <c r="J41" s="23"/>
    </row>
    <row r="42" spans="1:10" ht="27.75" customHeight="1" x14ac:dyDescent="0.2">
      <c r="A42" s="41"/>
      <c r="B42" s="73"/>
      <c r="C42" s="27" t="s">
        <v>109</v>
      </c>
      <c r="D42" s="35">
        <v>4616371</v>
      </c>
      <c r="E42" s="75">
        <f t="shared" ref="E42" si="11">SUM(F42:I42)</f>
        <v>0</v>
      </c>
      <c r="F42" s="35">
        <v>0</v>
      </c>
      <c r="G42" s="35">
        <v>0</v>
      </c>
      <c r="H42" s="35">
        <v>0</v>
      </c>
      <c r="I42" s="35">
        <v>0</v>
      </c>
      <c r="J42" s="155" t="s">
        <v>15</v>
      </c>
    </row>
    <row r="43" spans="1:10" ht="27" customHeight="1" x14ac:dyDescent="0.2">
      <c r="A43" s="41"/>
      <c r="B43" s="73"/>
      <c r="C43" s="76" t="s">
        <v>116</v>
      </c>
      <c r="D43" s="77">
        <v>3428296</v>
      </c>
      <c r="E43" s="78">
        <f t="shared" ref="E43:E67" si="12">SUM(F43:I43)</f>
        <v>0</v>
      </c>
      <c r="F43" s="77">
        <v>0</v>
      </c>
      <c r="G43" s="77">
        <v>0</v>
      </c>
      <c r="H43" s="77">
        <v>0</v>
      </c>
      <c r="I43" s="77">
        <v>0</v>
      </c>
      <c r="J43" s="155"/>
    </row>
    <row r="44" spans="1:10" s="24" customFormat="1" ht="15.75" customHeight="1" x14ac:dyDescent="0.2">
      <c r="A44" s="41"/>
      <c r="B44" s="71" t="s">
        <v>21</v>
      </c>
      <c r="C44" s="72" t="s">
        <v>53</v>
      </c>
      <c r="D44" s="44">
        <f t="shared" ref="D44:I44" si="13">SUM(D45:D68)</f>
        <v>504700942</v>
      </c>
      <c r="E44" s="44">
        <f t="shared" si="13"/>
        <v>1046000</v>
      </c>
      <c r="F44" s="44">
        <f t="shared" si="13"/>
        <v>1046000</v>
      </c>
      <c r="G44" s="44">
        <f t="shared" si="13"/>
        <v>0</v>
      </c>
      <c r="H44" s="44">
        <f t="shared" si="13"/>
        <v>0</v>
      </c>
      <c r="I44" s="44">
        <f t="shared" si="13"/>
        <v>0</v>
      </c>
      <c r="J44" s="23"/>
    </row>
    <row r="45" spans="1:10" ht="28.5" customHeight="1" x14ac:dyDescent="0.2">
      <c r="A45" s="41"/>
      <c r="B45" s="79"/>
      <c r="C45" s="1" t="s">
        <v>147</v>
      </c>
      <c r="D45" s="163">
        <v>0</v>
      </c>
      <c r="E45" s="80">
        <f t="shared" ref="E45:E65" si="14">SUM(F45:I45)</f>
        <v>600000</v>
      </c>
      <c r="F45" s="3">
        <v>600000</v>
      </c>
      <c r="G45" s="49">
        <v>0</v>
      </c>
      <c r="H45" s="49">
        <v>0</v>
      </c>
      <c r="I45" s="49">
        <v>0</v>
      </c>
      <c r="J45" s="153" t="s">
        <v>22</v>
      </c>
    </row>
    <row r="46" spans="1:10" s="46" customFormat="1" ht="28.5" customHeight="1" x14ac:dyDescent="0.2">
      <c r="A46" s="41"/>
      <c r="B46" s="55"/>
      <c r="C46" s="2" t="s">
        <v>148</v>
      </c>
      <c r="D46" s="164">
        <v>3200000</v>
      </c>
      <c r="E46" s="81">
        <f t="shared" si="14"/>
        <v>0</v>
      </c>
      <c r="F46" s="82">
        <v>0</v>
      </c>
      <c r="G46" s="28">
        <v>0</v>
      </c>
      <c r="H46" s="28">
        <v>0</v>
      </c>
      <c r="I46" s="35">
        <v>0</v>
      </c>
      <c r="J46" s="156"/>
    </row>
    <row r="47" spans="1:10" s="46" customFormat="1" ht="28.5" customHeight="1" x14ac:dyDescent="0.2">
      <c r="A47" s="41"/>
      <c r="B47" s="55"/>
      <c r="C47" s="83" t="s">
        <v>149</v>
      </c>
      <c r="D47" s="164">
        <f>20171997+12129940</f>
        <v>32301937</v>
      </c>
      <c r="E47" s="81">
        <f t="shared" si="14"/>
        <v>0</v>
      </c>
      <c r="F47" s="82">
        <v>0</v>
      </c>
      <c r="G47" s="28">
        <v>0</v>
      </c>
      <c r="H47" s="28">
        <v>0</v>
      </c>
      <c r="I47" s="28">
        <v>0</v>
      </c>
      <c r="J47" s="156"/>
    </row>
    <row r="48" spans="1:10" s="46" customFormat="1" ht="28.5" customHeight="1" x14ac:dyDescent="0.2">
      <c r="A48" s="41"/>
      <c r="B48" s="55"/>
      <c r="C48" s="83" t="s">
        <v>23</v>
      </c>
      <c r="D48" s="164">
        <f>59513458-5654227</f>
        <v>53859231</v>
      </c>
      <c r="E48" s="81">
        <f t="shared" si="14"/>
        <v>0</v>
      </c>
      <c r="F48" s="82">
        <v>0</v>
      </c>
      <c r="G48" s="28">
        <v>0</v>
      </c>
      <c r="H48" s="28">
        <v>0</v>
      </c>
      <c r="I48" s="28">
        <v>0</v>
      </c>
      <c r="J48" s="156"/>
    </row>
    <row r="49" spans="1:10" s="46" customFormat="1" ht="18" customHeight="1" x14ac:dyDescent="0.2">
      <c r="A49" s="41"/>
      <c r="B49" s="55"/>
      <c r="C49" s="83" t="s">
        <v>114</v>
      </c>
      <c r="D49" s="164">
        <f>48035580-705330</f>
        <v>47330250</v>
      </c>
      <c r="E49" s="81">
        <f t="shared" si="14"/>
        <v>0</v>
      </c>
      <c r="F49" s="82">
        <v>0</v>
      </c>
      <c r="G49" s="28">
        <v>0</v>
      </c>
      <c r="H49" s="28">
        <v>0</v>
      </c>
      <c r="I49" s="28">
        <v>0</v>
      </c>
      <c r="J49" s="156"/>
    </row>
    <row r="50" spans="1:10" s="46" customFormat="1" ht="28.5" customHeight="1" x14ac:dyDescent="0.2">
      <c r="A50" s="41"/>
      <c r="B50" s="55"/>
      <c r="C50" s="83" t="s">
        <v>115</v>
      </c>
      <c r="D50" s="164">
        <f>9321856+196839</f>
        <v>9518695</v>
      </c>
      <c r="E50" s="81">
        <f t="shared" si="14"/>
        <v>0</v>
      </c>
      <c r="F50" s="82">
        <v>0</v>
      </c>
      <c r="G50" s="28">
        <v>0</v>
      </c>
      <c r="H50" s="28">
        <v>0</v>
      </c>
      <c r="I50" s="28">
        <v>0</v>
      </c>
      <c r="J50" s="156"/>
    </row>
    <row r="51" spans="1:10" s="46" customFormat="1" ht="17.25" customHeight="1" x14ac:dyDescent="0.2">
      <c r="A51" s="41"/>
      <c r="B51" s="55"/>
      <c r="C51" s="84" t="s">
        <v>24</v>
      </c>
      <c r="D51" s="165">
        <v>1807480</v>
      </c>
      <c r="E51" s="81">
        <f t="shared" si="14"/>
        <v>0</v>
      </c>
      <c r="F51" s="82">
        <v>0</v>
      </c>
      <c r="G51" s="28">
        <v>0</v>
      </c>
      <c r="H51" s="28">
        <v>0</v>
      </c>
      <c r="I51" s="28">
        <v>0</v>
      </c>
      <c r="J51" s="156"/>
    </row>
    <row r="52" spans="1:10" s="46" customFormat="1" ht="28.5" customHeight="1" x14ac:dyDescent="0.2">
      <c r="A52" s="41"/>
      <c r="B52" s="55"/>
      <c r="C52" s="83" t="s">
        <v>25</v>
      </c>
      <c r="D52" s="164">
        <v>2316594</v>
      </c>
      <c r="E52" s="81">
        <f t="shared" si="14"/>
        <v>0</v>
      </c>
      <c r="F52" s="82">
        <v>0</v>
      </c>
      <c r="G52" s="28">
        <v>0</v>
      </c>
      <c r="H52" s="28">
        <v>0</v>
      </c>
      <c r="I52" s="28">
        <v>0</v>
      </c>
      <c r="J52" s="156"/>
    </row>
    <row r="53" spans="1:10" s="46" customFormat="1" ht="19.5" customHeight="1" x14ac:dyDescent="0.2">
      <c r="A53" s="41"/>
      <c r="B53" s="55"/>
      <c r="C53" s="83" t="s">
        <v>26</v>
      </c>
      <c r="D53" s="164">
        <f>28082190+30000-30000-2039321</f>
        <v>26042869</v>
      </c>
      <c r="E53" s="81">
        <f t="shared" si="14"/>
        <v>0</v>
      </c>
      <c r="F53" s="82">
        <v>0</v>
      </c>
      <c r="G53" s="28">
        <v>0</v>
      </c>
      <c r="H53" s="28">
        <v>0</v>
      </c>
      <c r="I53" s="28">
        <v>0</v>
      </c>
      <c r="J53" s="156"/>
    </row>
    <row r="54" spans="1:10" s="46" customFormat="1" ht="28.5" customHeight="1" x14ac:dyDescent="0.2">
      <c r="A54" s="41"/>
      <c r="B54" s="55"/>
      <c r="C54" s="83" t="s">
        <v>73</v>
      </c>
      <c r="D54" s="164">
        <f>12455027+2565347</f>
        <v>15020374</v>
      </c>
      <c r="E54" s="81">
        <f t="shared" si="14"/>
        <v>0</v>
      </c>
      <c r="F54" s="82">
        <v>0</v>
      </c>
      <c r="G54" s="28">
        <v>0</v>
      </c>
      <c r="H54" s="28">
        <v>0</v>
      </c>
      <c r="I54" s="28">
        <v>0</v>
      </c>
      <c r="J54" s="156"/>
    </row>
    <row r="55" spans="1:10" s="46" customFormat="1" ht="28.5" customHeight="1" x14ac:dyDescent="0.2">
      <c r="A55" s="41"/>
      <c r="B55" s="55"/>
      <c r="C55" s="83" t="s">
        <v>27</v>
      </c>
      <c r="D55" s="164">
        <f>15174087+20000+81-20000</f>
        <v>15174168</v>
      </c>
      <c r="E55" s="81">
        <f t="shared" si="14"/>
        <v>0</v>
      </c>
      <c r="F55" s="82">
        <v>0</v>
      </c>
      <c r="G55" s="28">
        <v>0</v>
      </c>
      <c r="H55" s="28">
        <v>0</v>
      </c>
      <c r="I55" s="28">
        <v>0</v>
      </c>
      <c r="J55" s="156"/>
    </row>
    <row r="56" spans="1:10" s="46" customFormat="1" ht="28.5" customHeight="1" x14ac:dyDescent="0.2">
      <c r="A56" s="41"/>
      <c r="B56" s="55"/>
      <c r="C56" s="83" t="s">
        <v>28</v>
      </c>
      <c r="D56" s="164">
        <f>24511271+30000+241069-30000</f>
        <v>24752340</v>
      </c>
      <c r="E56" s="81">
        <f t="shared" si="14"/>
        <v>0</v>
      </c>
      <c r="F56" s="82">
        <v>0</v>
      </c>
      <c r="G56" s="28">
        <v>0</v>
      </c>
      <c r="H56" s="28">
        <v>0</v>
      </c>
      <c r="I56" s="28">
        <v>0</v>
      </c>
      <c r="J56" s="156"/>
    </row>
    <row r="57" spans="1:10" s="46" customFormat="1" ht="28.5" customHeight="1" x14ac:dyDescent="0.2">
      <c r="A57" s="41"/>
      <c r="B57" s="55"/>
      <c r="C57" s="83" t="s">
        <v>29</v>
      </c>
      <c r="D57" s="164">
        <v>74749899</v>
      </c>
      <c r="E57" s="81">
        <f t="shared" si="14"/>
        <v>0</v>
      </c>
      <c r="F57" s="82">
        <v>0</v>
      </c>
      <c r="G57" s="28">
        <v>0</v>
      </c>
      <c r="H57" s="28">
        <v>0</v>
      </c>
      <c r="I57" s="28">
        <v>0</v>
      </c>
      <c r="J57" s="156"/>
    </row>
    <row r="58" spans="1:10" s="46" customFormat="1" ht="27" customHeight="1" x14ac:dyDescent="0.2">
      <c r="A58" s="41"/>
      <c r="B58" s="55"/>
      <c r="C58" s="83" t="s">
        <v>30</v>
      </c>
      <c r="D58" s="164">
        <f>32824194+30000-30000-257176</f>
        <v>32567018</v>
      </c>
      <c r="E58" s="81">
        <f t="shared" si="14"/>
        <v>0</v>
      </c>
      <c r="F58" s="82">
        <v>0</v>
      </c>
      <c r="G58" s="28">
        <v>0</v>
      </c>
      <c r="H58" s="28">
        <v>0</v>
      </c>
      <c r="I58" s="28">
        <v>0</v>
      </c>
      <c r="J58" s="156"/>
    </row>
    <row r="59" spans="1:10" s="46" customFormat="1" ht="38.25" x14ac:dyDescent="0.2">
      <c r="A59" s="41"/>
      <c r="B59" s="55"/>
      <c r="C59" s="83" t="s">
        <v>31</v>
      </c>
      <c r="D59" s="164">
        <v>43114188</v>
      </c>
      <c r="E59" s="81">
        <f t="shared" si="14"/>
        <v>0</v>
      </c>
      <c r="F59" s="82">
        <v>0</v>
      </c>
      <c r="G59" s="28">
        <v>0</v>
      </c>
      <c r="H59" s="28">
        <v>0</v>
      </c>
      <c r="I59" s="28">
        <v>0</v>
      </c>
      <c r="J59" s="156"/>
    </row>
    <row r="60" spans="1:10" s="46" customFormat="1" ht="38.25" x14ac:dyDescent="0.2">
      <c r="A60" s="41"/>
      <c r="B60" s="55"/>
      <c r="C60" s="83" t="s">
        <v>71</v>
      </c>
      <c r="D60" s="164">
        <f>6711146+1000-1000+1010461</f>
        <v>7721607</v>
      </c>
      <c r="E60" s="81">
        <f t="shared" si="14"/>
        <v>0</v>
      </c>
      <c r="F60" s="82">
        <v>0</v>
      </c>
      <c r="G60" s="28">
        <v>0</v>
      </c>
      <c r="H60" s="28">
        <v>0</v>
      </c>
      <c r="I60" s="28">
        <v>0</v>
      </c>
      <c r="J60" s="156"/>
    </row>
    <row r="61" spans="1:10" s="46" customFormat="1" ht="28.5" customHeight="1" x14ac:dyDescent="0.2">
      <c r="A61" s="85"/>
      <c r="B61" s="86"/>
      <c r="C61" s="87" t="s">
        <v>32</v>
      </c>
      <c r="D61" s="166">
        <f>37559980+49033</f>
        <v>37609013</v>
      </c>
      <c r="E61" s="88">
        <f t="shared" si="14"/>
        <v>0</v>
      </c>
      <c r="F61" s="89">
        <v>0</v>
      </c>
      <c r="G61" s="32">
        <v>0</v>
      </c>
      <c r="H61" s="32">
        <v>0</v>
      </c>
      <c r="I61" s="32">
        <v>0</v>
      </c>
      <c r="J61" s="157"/>
    </row>
    <row r="62" spans="1:10" s="46" customFormat="1" ht="38.25" x14ac:dyDescent="0.2">
      <c r="A62" s="41"/>
      <c r="B62" s="55"/>
      <c r="C62" s="90" t="s">
        <v>72</v>
      </c>
      <c r="D62" s="167">
        <v>43176316</v>
      </c>
      <c r="E62" s="91">
        <f t="shared" si="14"/>
        <v>0</v>
      </c>
      <c r="F62" s="92">
        <v>0</v>
      </c>
      <c r="G62" s="35">
        <v>0</v>
      </c>
      <c r="H62" s="35">
        <v>0</v>
      </c>
      <c r="I62" s="35">
        <v>0</v>
      </c>
      <c r="J62" s="153" t="s">
        <v>22</v>
      </c>
    </row>
    <row r="63" spans="1:10" s="46" customFormat="1" ht="27" customHeight="1" x14ac:dyDescent="0.2">
      <c r="A63" s="41"/>
      <c r="B63" s="55"/>
      <c r="C63" s="83" t="s">
        <v>33</v>
      </c>
      <c r="D63" s="164">
        <f>8540123+1000-1000+2322163</f>
        <v>10862286</v>
      </c>
      <c r="E63" s="81">
        <f t="shared" si="14"/>
        <v>0</v>
      </c>
      <c r="F63" s="82">
        <v>0</v>
      </c>
      <c r="G63" s="28">
        <v>0</v>
      </c>
      <c r="H63" s="28">
        <v>0</v>
      </c>
      <c r="I63" s="28">
        <v>0</v>
      </c>
      <c r="J63" s="155"/>
    </row>
    <row r="64" spans="1:10" s="46" customFormat="1" ht="30" customHeight="1" x14ac:dyDescent="0.2">
      <c r="A64" s="41"/>
      <c r="B64" s="55"/>
      <c r="C64" s="83" t="s">
        <v>34</v>
      </c>
      <c r="D64" s="164">
        <v>342031</v>
      </c>
      <c r="E64" s="81">
        <f t="shared" si="14"/>
        <v>0</v>
      </c>
      <c r="F64" s="82">
        <v>0</v>
      </c>
      <c r="G64" s="28">
        <v>0</v>
      </c>
      <c r="H64" s="28">
        <v>0</v>
      </c>
      <c r="I64" s="28">
        <v>0</v>
      </c>
      <c r="J64" s="155"/>
    </row>
    <row r="65" spans="1:10" s="46" customFormat="1" ht="55.5" customHeight="1" x14ac:dyDescent="0.2">
      <c r="A65" s="41"/>
      <c r="B65" s="55"/>
      <c r="C65" s="83" t="s">
        <v>112</v>
      </c>
      <c r="D65" s="164">
        <v>23180646</v>
      </c>
      <c r="E65" s="81">
        <f t="shared" si="14"/>
        <v>0</v>
      </c>
      <c r="F65" s="82">
        <v>0</v>
      </c>
      <c r="G65" s="28">
        <v>0</v>
      </c>
      <c r="H65" s="28">
        <v>0</v>
      </c>
      <c r="I65" s="28">
        <v>0</v>
      </c>
      <c r="J65" s="155"/>
    </row>
    <row r="66" spans="1:10" ht="39.75" customHeight="1" x14ac:dyDescent="0.2">
      <c r="A66" s="41"/>
      <c r="B66" s="60"/>
      <c r="C66" s="95" t="s">
        <v>146</v>
      </c>
      <c r="D66" s="96">
        <v>0</v>
      </c>
      <c r="E66" s="97">
        <f t="shared" si="12"/>
        <v>90000</v>
      </c>
      <c r="F66" s="96">
        <v>90000</v>
      </c>
      <c r="G66" s="28">
        <v>0</v>
      </c>
      <c r="H66" s="28">
        <v>0</v>
      </c>
      <c r="I66" s="28">
        <v>0</v>
      </c>
      <c r="J66" s="155"/>
    </row>
    <row r="67" spans="1:10" ht="21" customHeight="1" x14ac:dyDescent="0.2">
      <c r="A67" s="41"/>
      <c r="B67" s="60"/>
      <c r="C67" s="95" t="s">
        <v>35</v>
      </c>
      <c r="D67" s="96">
        <v>0</v>
      </c>
      <c r="E67" s="97">
        <f t="shared" si="12"/>
        <v>356000</v>
      </c>
      <c r="F67" s="96">
        <v>356000</v>
      </c>
      <c r="G67" s="28">
        <v>0</v>
      </c>
      <c r="H67" s="28">
        <v>0</v>
      </c>
      <c r="I67" s="28">
        <v>0</v>
      </c>
      <c r="J67" s="155"/>
    </row>
    <row r="68" spans="1:10" ht="21" customHeight="1" x14ac:dyDescent="0.2">
      <c r="A68" s="41"/>
      <c r="B68" s="60"/>
      <c r="C68" s="95" t="s">
        <v>145</v>
      </c>
      <c r="D68" s="96">
        <v>54000</v>
      </c>
      <c r="E68" s="97">
        <f t="shared" ref="E68" si="15">SUM(F68:I68)</f>
        <v>0</v>
      </c>
      <c r="F68" s="98">
        <v>0</v>
      </c>
      <c r="G68" s="28">
        <v>0</v>
      </c>
      <c r="H68" s="28">
        <v>0</v>
      </c>
      <c r="I68" s="28">
        <v>0</v>
      </c>
      <c r="J68" s="154"/>
    </row>
    <row r="69" spans="1:10" s="24" customFormat="1" ht="15.75" hidden="1" customHeight="1" x14ac:dyDescent="0.2">
      <c r="A69" s="41"/>
      <c r="B69" s="71" t="s">
        <v>123</v>
      </c>
      <c r="C69" s="72" t="s">
        <v>124</v>
      </c>
      <c r="D69" s="44">
        <f t="shared" ref="D69:I69" si="16">SUM(D70:D71)</f>
        <v>0</v>
      </c>
      <c r="E69" s="44">
        <f t="shared" si="16"/>
        <v>0</v>
      </c>
      <c r="F69" s="44">
        <f t="shared" si="16"/>
        <v>0</v>
      </c>
      <c r="G69" s="44">
        <f t="shared" si="16"/>
        <v>0</v>
      </c>
      <c r="H69" s="44">
        <f t="shared" si="16"/>
        <v>0</v>
      </c>
      <c r="I69" s="44">
        <f t="shared" si="16"/>
        <v>0</v>
      </c>
      <c r="J69" s="44"/>
    </row>
    <row r="70" spans="1:10" ht="28.5" hidden="1" customHeight="1" x14ac:dyDescent="0.2">
      <c r="A70" s="41"/>
      <c r="B70" s="79"/>
      <c r="C70" s="99"/>
      <c r="D70" s="100">
        <v>0</v>
      </c>
      <c r="E70" s="100">
        <f t="shared" ref="E70:E71" si="17">SUM(F70:I70)</f>
        <v>0</v>
      </c>
      <c r="F70" s="100">
        <v>0</v>
      </c>
      <c r="G70" s="49">
        <v>0</v>
      </c>
      <c r="H70" s="100"/>
      <c r="I70" s="49">
        <v>0</v>
      </c>
      <c r="J70" s="153" t="s">
        <v>22</v>
      </c>
    </row>
    <row r="71" spans="1:10" ht="27" hidden="1" customHeight="1" x14ac:dyDescent="0.2">
      <c r="A71" s="41"/>
      <c r="B71" s="73"/>
      <c r="C71" s="101"/>
      <c r="D71" s="97">
        <v>0</v>
      </c>
      <c r="E71" s="97">
        <f t="shared" si="17"/>
        <v>0</v>
      </c>
      <c r="F71" s="97">
        <v>0</v>
      </c>
      <c r="G71" s="28">
        <v>0</v>
      </c>
      <c r="H71" s="97"/>
      <c r="I71" s="28">
        <v>0</v>
      </c>
      <c r="J71" s="156"/>
    </row>
    <row r="72" spans="1:10" s="24" customFormat="1" ht="15.75" customHeight="1" x14ac:dyDescent="0.2">
      <c r="A72" s="41"/>
      <c r="B72" s="71" t="s">
        <v>36</v>
      </c>
      <c r="C72" s="72" t="s">
        <v>54</v>
      </c>
      <c r="D72" s="44">
        <f t="shared" ref="D72:I72" si="18">D73</f>
        <v>116217014</v>
      </c>
      <c r="E72" s="44">
        <f t="shared" si="18"/>
        <v>0</v>
      </c>
      <c r="F72" s="44">
        <f t="shared" si="18"/>
        <v>0</v>
      </c>
      <c r="G72" s="44">
        <f t="shared" si="18"/>
        <v>0</v>
      </c>
      <c r="H72" s="44">
        <f t="shared" si="18"/>
        <v>0</v>
      </c>
      <c r="I72" s="44">
        <f t="shared" si="18"/>
        <v>0</v>
      </c>
      <c r="J72" s="23"/>
    </row>
    <row r="73" spans="1:10" s="46" customFormat="1" ht="27" customHeight="1" x14ac:dyDescent="0.2">
      <c r="A73" s="41"/>
      <c r="B73" s="41"/>
      <c r="C73" s="102" t="s">
        <v>111</v>
      </c>
      <c r="D73" s="103">
        <v>116217014</v>
      </c>
      <c r="E73" s="104">
        <f>SUM(F73:I73)</f>
        <v>0</v>
      </c>
      <c r="F73" s="104">
        <v>0</v>
      </c>
      <c r="G73" s="104">
        <v>0</v>
      </c>
      <c r="H73" s="104">
        <v>0</v>
      </c>
      <c r="I73" s="104">
        <v>0</v>
      </c>
      <c r="J73" s="93" t="s">
        <v>15</v>
      </c>
    </row>
    <row r="74" spans="1:10" s="24" customFormat="1" ht="15.75" hidden="1" customHeight="1" x14ac:dyDescent="0.2">
      <c r="A74" s="41"/>
      <c r="B74" s="71" t="s">
        <v>37</v>
      </c>
      <c r="C74" s="72" t="s">
        <v>55</v>
      </c>
      <c r="D74" s="44">
        <f t="shared" ref="D74:I74" si="19">SUM(D75:D76)</f>
        <v>0</v>
      </c>
      <c r="E74" s="44">
        <f t="shared" si="19"/>
        <v>0</v>
      </c>
      <c r="F74" s="44">
        <f t="shared" si="19"/>
        <v>0</v>
      </c>
      <c r="G74" s="44">
        <f t="shared" si="19"/>
        <v>0</v>
      </c>
      <c r="H74" s="44">
        <f t="shared" si="19"/>
        <v>0</v>
      </c>
      <c r="I74" s="44">
        <f t="shared" si="19"/>
        <v>0</v>
      </c>
      <c r="J74" s="23"/>
    </row>
    <row r="75" spans="1:10" s="46" customFormat="1" ht="14.25" hidden="1" customHeight="1" x14ac:dyDescent="0.2">
      <c r="A75" s="41"/>
      <c r="B75" s="41"/>
      <c r="C75" s="48"/>
      <c r="D75" s="105">
        <v>0</v>
      </c>
      <c r="E75" s="105">
        <f>SUM(F75:I75)</f>
        <v>0</v>
      </c>
      <c r="F75" s="105">
        <v>0</v>
      </c>
      <c r="G75" s="105">
        <v>0</v>
      </c>
      <c r="H75" s="105">
        <v>0</v>
      </c>
      <c r="I75" s="105">
        <v>0</v>
      </c>
      <c r="J75" s="153" t="s">
        <v>15</v>
      </c>
    </row>
    <row r="76" spans="1:10" s="46" customFormat="1" ht="14.25" hidden="1" customHeight="1" x14ac:dyDescent="0.2">
      <c r="A76" s="54"/>
      <c r="B76" s="54"/>
      <c r="C76" s="51"/>
      <c r="D76" s="106">
        <v>0</v>
      </c>
      <c r="E76" s="107">
        <f>SUM(F76:I76)</f>
        <v>0</v>
      </c>
      <c r="F76" s="107">
        <v>0</v>
      </c>
      <c r="G76" s="107">
        <v>0</v>
      </c>
      <c r="H76" s="107">
        <v>0</v>
      </c>
      <c r="I76" s="107">
        <v>0</v>
      </c>
      <c r="J76" s="154"/>
    </row>
    <row r="77" spans="1:10" s="18" customFormat="1" ht="14.25" customHeight="1" x14ac:dyDescent="0.2">
      <c r="A77" s="14" t="s">
        <v>78</v>
      </c>
      <c r="B77" s="14"/>
      <c r="C77" s="15" t="s">
        <v>80</v>
      </c>
      <c r="D77" s="16">
        <f t="shared" ref="D77:I77" si="20">D78</f>
        <v>34638055</v>
      </c>
      <c r="E77" s="16">
        <f t="shared" si="20"/>
        <v>0</v>
      </c>
      <c r="F77" s="16">
        <f t="shared" si="20"/>
        <v>0</v>
      </c>
      <c r="G77" s="16">
        <f t="shared" si="20"/>
        <v>0</v>
      </c>
      <c r="H77" s="16">
        <f t="shared" si="20"/>
        <v>0</v>
      </c>
      <c r="I77" s="16">
        <f t="shared" si="20"/>
        <v>0</v>
      </c>
      <c r="J77" s="17"/>
    </row>
    <row r="78" spans="1:10" s="24" customFormat="1" ht="15.75" customHeight="1" x14ac:dyDescent="0.2">
      <c r="A78" s="19"/>
      <c r="B78" s="71" t="s">
        <v>79</v>
      </c>
      <c r="C78" s="72" t="s">
        <v>81</v>
      </c>
      <c r="D78" s="44">
        <f t="shared" ref="D78:I78" si="21">SUM(D79:D79)</f>
        <v>34638055</v>
      </c>
      <c r="E78" s="44">
        <f t="shared" si="21"/>
        <v>0</v>
      </c>
      <c r="F78" s="44">
        <f t="shared" si="21"/>
        <v>0</v>
      </c>
      <c r="G78" s="44">
        <f t="shared" si="21"/>
        <v>0</v>
      </c>
      <c r="H78" s="44">
        <f t="shared" si="21"/>
        <v>0</v>
      </c>
      <c r="I78" s="44">
        <f t="shared" si="21"/>
        <v>0</v>
      </c>
      <c r="J78" s="23"/>
    </row>
    <row r="79" spans="1:10" ht="30" customHeight="1" x14ac:dyDescent="0.2">
      <c r="A79" s="61"/>
      <c r="B79" s="61"/>
      <c r="C79" s="108" t="s">
        <v>82</v>
      </c>
      <c r="D79" s="32">
        <v>34638055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93" t="s">
        <v>15</v>
      </c>
    </row>
    <row r="80" spans="1:10" s="18" customFormat="1" ht="14.25" customHeight="1" x14ac:dyDescent="0.2">
      <c r="A80" s="14" t="s">
        <v>38</v>
      </c>
      <c r="B80" s="14"/>
      <c r="C80" s="15" t="s">
        <v>56</v>
      </c>
      <c r="D80" s="16">
        <f t="shared" ref="D80:I80" si="22">D81</f>
        <v>0</v>
      </c>
      <c r="E80" s="16">
        <f t="shared" si="22"/>
        <v>50000</v>
      </c>
      <c r="F80" s="16">
        <f t="shared" si="22"/>
        <v>50000</v>
      </c>
      <c r="G80" s="16">
        <f t="shared" si="22"/>
        <v>0</v>
      </c>
      <c r="H80" s="16">
        <f t="shared" si="22"/>
        <v>0</v>
      </c>
      <c r="I80" s="16">
        <f t="shared" si="22"/>
        <v>0</v>
      </c>
      <c r="J80" s="17"/>
    </row>
    <row r="81" spans="1:10" s="24" customFormat="1" ht="15.75" customHeight="1" x14ac:dyDescent="0.2">
      <c r="A81" s="19"/>
      <c r="B81" s="71" t="s">
        <v>39</v>
      </c>
      <c r="C81" s="72" t="s">
        <v>57</v>
      </c>
      <c r="D81" s="44">
        <f t="shared" ref="D81:I81" si="23">SUM(D82:D82)</f>
        <v>0</v>
      </c>
      <c r="E81" s="44">
        <f t="shared" si="23"/>
        <v>50000</v>
      </c>
      <c r="F81" s="44">
        <f t="shared" si="23"/>
        <v>50000</v>
      </c>
      <c r="G81" s="44">
        <f t="shared" si="23"/>
        <v>0</v>
      </c>
      <c r="H81" s="44">
        <f t="shared" si="23"/>
        <v>0</v>
      </c>
      <c r="I81" s="44">
        <f t="shared" si="23"/>
        <v>0</v>
      </c>
      <c r="J81" s="23"/>
    </row>
    <row r="82" spans="1:10" ht="16.5" customHeight="1" x14ac:dyDescent="0.2">
      <c r="A82" s="61"/>
      <c r="B82" s="61"/>
      <c r="C82" s="109" t="s">
        <v>35</v>
      </c>
      <c r="D82" s="32">
        <v>0</v>
      </c>
      <c r="E82" s="32">
        <f>SUM(F82:I82)</f>
        <v>50000</v>
      </c>
      <c r="F82" s="32">
        <v>50000</v>
      </c>
      <c r="G82" s="32">
        <v>0</v>
      </c>
      <c r="H82" s="32">
        <v>0</v>
      </c>
      <c r="I82" s="32">
        <v>0</v>
      </c>
      <c r="J82" s="110"/>
    </row>
    <row r="83" spans="1:10" s="18" customFormat="1" ht="14.25" customHeight="1" x14ac:dyDescent="0.2">
      <c r="A83" s="14" t="s">
        <v>127</v>
      </c>
      <c r="B83" s="14"/>
      <c r="C83" s="15" t="s">
        <v>130</v>
      </c>
      <c r="D83" s="111">
        <f>D84</f>
        <v>0</v>
      </c>
      <c r="E83" s="111">
        <f t="shared" ref="E83:I83" si="24">E84</f>
        <v>15000</v>
      </c>
      <c r="F83" s="111">
        <f t="shared" si="24"/>
        <v>15000</v>
      </c>
      <c r="G83" s="111">
        <f t="shared" si="24"/>
        <v>0</v>
      </c>
      <c r="H83" s="111">
        <f t="shared" si="24"/>
        <v>0</v>
      </c>
      <c r="I83" s="111">
        <f t="shared" si="24"/>
        <v>0</v>
      </c>
      <c r="J83" s="17"/>
    </row>
    <row r="84" spans="1:10" s="24" customFormat="1" ht="15.75" customHeight="1" x14ac:dyDescent="0.2">
      <c r="A84" s="19"/>
      <c r="B84" s="42" t="s">
        <v>128</v>
      </c>
      <c r="C84" s="43" t="s">
        <v>129</v>
      </c>
      <c r="D84" s="44">
        <f t="shared" ref="D84:I84" si="25">SUM(D85)</f>
        <v>0</v>
      </c>
      <c r="E84" s="44">
        <f t="shared" si="25"/>
        <v>15000</v>
      </c>
      <c r="F84" s="44">
        <f t="shared" si="25"/>
        <v>15000</v>
      </c>
      <c r="G84" s="44">
        <f t="shared" si="25"/>
        <v>0</v>
      </c>
      <c r="H84" s="44">
        <f t="shared" si="25"/>
        <v>0</v>
      </c>
      <c r="I84" s="44">
        <f t="shared" si="25"/>
        <v>0</v>
      </c>
      <c r="J84" s="23"/>
    </row>
    <row r="85" spans="1:10" s="30" customFormat="1" ht="29.25" customHeight="1" x14ac:dyDescent="0.2">
      <c r="A85" s="25"/>
      <c r="B85" s="112"/>
      <c r="C85" s="62" t="s">
        <v>157</v>
      </c>
      <c r="D85" s="63"/>
      <c r="E85" s="63">
        <f>SUM(F85:I85)</f>
        <v>15000</v>
      </c>
      <c r="F85" s="63">
        <v>15000</v>
      </c>
      <c r="G85" s="63">
        <v>0</v>
      </c>
      <c r="H85" s="63">
        <v>0</v>
      </c>
      <c r="I85" s="63">
        <v>0</v>
      </c>
      <c r="J85" s="113" t="s">
        <v>15</v>
      </c>
    </row>
    <row r="86" spans="1:10" s="18" customFormat="1" ht="14.25" customHeight="1" x14ac:dyDescent="0.2">
      <c r="A86" s="14" t="s">
        <v>40</v>
      </c>
      <c r="B86" s="14"/>
      <c r="C86" s="15" t="s">
        <v>58</v>
      </c>
      <c r="D86" s="111">
        <f t="shared" ref="D86:I86" si="26">D87+D89+D95+D97</f>
        <v>330000</v>
      </c>
      <c r="E86" s="111">
        <f t="shared" si="26"/>
        <v>2740000</v>
      </c>
      <c r="F86" s="111">
        <f t="shared" si="26"/>
        <v>2740000</v>
      </c>
      <c r="G86" s="111">
        <f t="shared" si="26"/>
        <v>0</v>
      </c>
      <c r="H86" s="111">
        <f t="shared" si="26"/>
        <v>0</v>
      </c>
      <c r="I86" s="111">
        <f t="shared" si="26"/>
        <v>0</v>
      </c>
      <c r="J86" s="17"/>
    </row>
    <row r="87" spans="1:10" s="24" customFormat="1" ht="15.75" customHeight="1" x14ac:dyDescent="0.2">
      <c r="A87" s="19"/>
      <c r="B87" s="42" t="s">
        <v>42</v>
      </c>
      <c r="C87" s="43" t="s">
        <v>59</v>
      </c>
      <c r="D87" s="44">
        <f t="shared" ref="D87:I87" si="27">SUM(D88)</f>
        <v>0</v>
      </c>
      <c r="E87" s="44">
        <f t="shared" si="27"/>
        <v>30000</v>
      </c>
      <c r="F87" s="44">
        <f t="shared" si="27"/>
        <v>30000</v>
      </c>
      <c r="G87" s="44">
        <f t="shared" si="27"/>
        <v>0</v>
      </c>
      <c r="H87" s="44">
        <f t="shared" si="27"/>
        <v>0</v>
      </c>
      <c r="I87" s="44">
        <f t="shared" si="27"/>
        <v>0</v>
      </c>
      <c r="J87" s="23"/>
    </row>
    <row r="88" spans="1:10" ht="14.25" customHeight="1" x14ac:dyDescent="0.2">
      <c r="A88" s="41"/>
      <c r="B88" s="114"/>
      <c r="C88" s="115" t="s">
        <v>14</v>
      </c>
      <c r="D88" s="64">
        <v>0</v>
      </c>
      <c r="E88" s="63">
        <f>SUM(F88:I88)</f>
        <v>30000</v>
      </c>
      <c r="F88" s="63">
        <v>30000</v>
      </c>
      <c r="G88" s="64">
        <v>0</v>
      </c>
      <c r="H88" s="64">
        <v>0</v>
      </c>
      <c r="I88" s="64">
        <v>0</v>
      </c>
      <c r="J88" s="65" t="s">
        <v>15</v>
      </c>
    </row>
    <row r="89" spans="1:10" s="24" customFormat="1" ht="15.75" customHeight="1" x14ac:dyDescent="0.2">
      <c r="A89" s="41"/>
      <c r="B89" s="56" t="s">
        <v>41</v>
      </c>
      <c r="C89" s="57" t="s">
        <v>60</v>
      </c>
      <c r="D89" s="58">
        <f t="shared" ref="D89" si="28">SUM(D90:D94)</f>
        <v>330000</v>
      </c>
      <c r="E89" s="58">
        <f>SUM(E90:E94)</f>
        <v>2710000</v>
      </c>
      <c r="F89" s="58">
        <f>SUM(F90:F94)</f>
        <v>2710000</v>
      </c>
      <c r="G89" s="58">
        <f>SUM(G90:G94)</f>
        <v>0</v>
      </c>
      <c r="H89" s="58">
        <f>SUM(H90:H94)</f>
        <v>0</v>
      </c>
      <c r="I89" s="58">
        <f>SUM(I90:I94)</f>
        <v>0</v>
      </c>
      <c r="J89" s="116"/>
    </row>
    <row r="90" spans="1:10" ht="38.25" x14ac:dyDescent="0.2">
      <c r="A90" s="41"/>
      <c r="B90" s="73"/>
      <c r="C90" s="117" t="s">
        <v>159</v>
      </c>
      <c r="D90" s="49">
        <v>0</v>
      </c>
      <c r="E90" s="28">
        <f t="shared" ref="E90:E94" si="29">SUM(F90:I90)</f>
        <v>2000000</v>
      </c>
      <c r="F90" s="49">
        <v>2000000</v>
      </c>
      <c r="G90" s="49">
        <v>0</v>
      </c>
      <c r="H90" s="49">
        <v>0</v>
      </c>
      <c r="I90" s="49">
        <v>0</v>
      </c>
      <c r="J90" s="153" t="s">
        <v>15</v>
      </c>
    </row>
    <row r="91" spans="1:10" s="46" customFormat="1" ht="14.25" customHeight="1" x14ac:dyDescent="0.2">
      <c r="A91" s="55"/>
      <c r="B91" s="55"/>
      <c r="C91" s="52" t="s">
        <v>35</v>
      </c>
      <c r="D91" s="118">
        <v>0</v>
      </c>
      <c r="E91" s="118">
        <f t="shared" si="29"/>
        <v>410000</v>
      </c>
      <c r="F91" s="118">
        <f>400000+10000</f>
        <v>410000</v>
      </c>
      <c r="G91" s="118">
        <v>0</v>
      </c>
      <c r="H91" s="118">
        <v>0</v>
      </c>
      <c r="I91" s="118">
        <v>0</v>
      </c>
      <c r="J91" s="155"/>
    </row>
    <row r="92" spans="1:10" s="46" customFormat="1" ht="14.25" customHeight="1" x14ac:dyDescent="0.2">
      <c r="A92" s="55"/>
      <c r="B92" s="55"/>
      <c r="C92" s="52" t="s">
        <v>83</v>
      </c>
      <c r="D92" s="118">
        <v>0</v>
      </c>
      <c r="E92" s="118">
        <f t="shared" si="29"/>
        <v>250000</v>
      </c>
      <c r="F92" s="118">
        <v>250000</v>
      </c>
      <c r="G92" s="118">
        <v>0</v>
      </c>
      <c r="H92" s="118">
        <v>0</v>
      </c>
      <c r="I92" s="118">
        <v>0</v>
      </c>
      <c r="J92" s="155"/>
    </row>
    <row r="93" spans="1:10" s="46" customFormat="1" ht="39.75" customHeight="1" x14ac:dyDescent="0.2">
      <c r="A93" s="55"/>
      <c r="B93" s="55"/>
      <c r="C93" s="52" t="s">
        <v>158</v>
      </c>
      <c r="D93" s="118">
        <v>0</v>
      </c>
      <c r="E93" s="118">
        <f t="shared" ref="E93" si="30">SUM(F93:I93)</f>
        <v>50000</v>
      </c>
      <c r="F93" s="118">
        <v>50000</v>
      </c>
      <c r="G93" s="118"/>
      <c r="H93" s="118"/>
      <c r="I93" s="118"/>
      <c r="J93" s="155"/>
    </row>
    <row r="94" spans="1:10" s="46" customFormat="1" ht="14.25" customHeight="1" x14ac:dyDescent="0.2">
      <c r="A94" s="55"/>
      <c r="B94" s="55"/>
      <c r="C94" s="52" t="s">
        <v>70</v>
      </c>
      <c r="D94" s="118">
        <v>330000</v>
      </c>
      <c r="E94" s="118">
        <f t="shared" si="29"/>
        <v>0</v>
      </c>
      <c r="F94" s="118">
        <v>0</v>
      </c>
      <c r="G94" s="118">
        <v>0</v>
      </c>
      <c r="H94" s="118">
        <v>0</v>
      </c>
      <c r="I94" s="118">
        <v>0</v>
      </c>
      <c r="J94" s="155"/>
    </row>
    <row r="95" spans="1:10" s="24" customFormat="1" ht="15.75" hidden="1" customHeight="1" x14ac:dyDescent="0.2">
      <c r="A95" s="41"/>
      <c r="B95" s="42" t="s">
        <v>84</v>
      </c>
      <c r="C95" s="43" t="s">
        <v>85</v>
      </c>
      <c r="D95" s="44">
        <f t="shared" ref="D95:I95" si="31">SUM(D96)</f>
        <v>0</v>
      </c>
      <c r="E95" s="44">
        <f t="shared" si="31"/>
        <v>0</v>
      </c>
      <c r="F95" s="44">
        <f t="shared" si="31"/>
        <v>0</v>
      </c>
      <c r="G95" s="44">
        <f t="shared" si="31"/>
        <v>0</v>
      </c>
      <c r="H95" s="44">
        <f t="shared" si="31"/>
        <v>0</v>
      </c>
      <c r="I95" s="44">
        <f t="shared" si="31"/>
        <v>0</v>
      </c>
      <c r="J95" s="23"/>
    </row>
    <row r="96" spans="1:10" ht="14.25" hidden="1" customHeight="1" x14ac:dyDescent="0.2">
      <c r="A96" s="60"/>
      <c r="B96" s="61"/>
      <c r="C96" s="62"/>
      <c r="D96" s="63">
        <v>0</v>
      </c>
      <c r="E96" s="119">
        <f>SUM(F96:I96)</f>
        <v>0</v>
      </c>
      <c r="F96" s="63">
        <f>7000-7000</f>
        <v>0</v>
      </c>
      <c r="G96" s="63">
        <v>0</v>
      </c>
      <c r="H96" s="63">
        <v>0</v>
      </c>
      <c r="I96" s="63">
        <v>0</v>
      </c>
      <c r="J96" s="113" t="s">
        <v>15</v>
      </c>
    </row>
    <row r="97" spans="1:10" s="24" customFormat="1" ht="15.75" hidden="1" customHeight="1" x14ac:dyDescent="0.2">
      <c r="A97" s="41"/>
      <c r="B97" s="42" t="s">
        <v>43</v>
      </c>
      <c r="C97" s="43" t="s">
        <v>55</v>
      </c>
      <c r="D97" s="44">
        <f t="shared" ref="D97:I97" si="32">SUM(D98:D98)</f>
        <v>0</v>
      </c>
      <c r="E97" s="44">
        <f t="shared" si="32"/>
        <v>0</v>
      </c>
      <c r="F97" s="44">
        <f t="shared" si="32"/>
        <v>0</v>
      </c>
      <c r="G97" s="44">
        <f t="shared" si="32"/>
        <v>0</v>
      </c>
      <c r="H97" s="44">
        <f t="shared" si="32"/>
        <v>0</v>
      </c>
      <c r="I97" s="44">
        <f t="shared" si="32"/>
        <v>0</v>
      </c>
      <c r="J97" s="23"/>
    </row>
    <row r="98" spans="1:10" ht="28.5" hidden="1" customHeight="1" x14ac:dyDescent="0.2">
      <c r="A98" s="61"/>
      <c r="B98" s="61"/>
      <c r="C98" s="102"/>
      <c r="D98" s="63"/>
      <c r="E98" s="63">
        <v>0</v>
      </c>
      <c r="F98" s="63">
        <v>0</v>
      </c>
      <c r="G98" s="63">
        <v>0</v>
      </c>
      <c r="H98" s="63">
        <v>0</v>
      </c>
      <c r="I98" s="63">
        <v>0</v>
      </c>
      <c r="J98" s="113" t="s">
        <v>15</v>
      </c>
    </row>
    <row r="99" spans="1:10" s="18" customFormat="1" ht="14.25" hidden="1" customHeight="1" x14ac:dyDescent="0.2">
      <c r="A99" s="14" t="s">
        <v>117</v>
      </c>
      <c r="B99" s="14"/>
      <c r="C99" s="15" t="s">
        <v>119</v>
      </c>
      <c r="D99" s="16">
        <f>D100</f>
        <v>0</v>
      </c>
      <c r="E99" s="16">
        <f t="shared" ref="E99:I99" si="33">E100</f>
        <v>0</v>
      </c>
      <c r="F99" s="16">
        <f t="shared" si="33"/>
        <v>0</v>
      </c>
      <c r="G99" s="16">
        <f t="shared" si="33"/>
        <v>0</v>
      </c>
      <c r="H99" s="16">
        <f t="shared" si="33"/>
        <v>0</v>
      </c>
      <c r="I99" s="16">
        <f t="shared" si="33"/>
        <v>0</v>
      </c>
      <c r="J99" s="17"/>
    </row>
    <row r="100" spans="1:10" s="24" customFormat="1" ht="15.75" hidden="1" customHeight="1" x14ac:dyDescent="0.2">
      <c r="A100" s="19"/>
      <c r="B100" s="42" t="s">
        <v>118</v>
      </c>
      <c r="C100" s="72" t="s">
        <v>120</v>
      </c>
      <c r="D100" s="44">
        <f>SUM(D101:D102)</f>
        <v>0</v>
      </c>
      <c r="E100" s="44">
        <f>SUM(E101:E102)</f>
        <v>0</v>
      </c>
      <c r="F100" s="44">
        <f t="shared" ref="F100:I100" si="34">SUM(F101:F102)</f>
        <v>0</v>
      </c>
      <c r="G100" s="44">
        <f t="shared" si="34"/>
        <v>0</v>
      </c>
      <c r="H100" s="44">
        <f t="shared" si="34"/>
        <v>0</v>
      </c>
      <c r="I100" s="44">
        <f t="shared" si="34"/>
        <v>0</v>
      </c>
      <c r="J100" s="23"/>
    </row>
    <row r="101" spans="1:10" ht="42" hidden="1" customHeight="1" x14ac:dyDescent="0.2">
      <c r="A101" s="41"/>
      <c r="B101" s="120"/>
      <c r="C101" s="102" t="s">
        <v>121</v>
      </c>
      <c r="D101" s="63">
        <v>0</v>
      </c>
      <c r="E101" s="63">
        <f>SUM(F101:I101)</f>
        <v>0</v>
      </c>
      <c r="F101" s="63"/>
      <c r="G101" s="63">
        <v>0</v>
      </c>
      <c r="H101" s="63">
        <v>0</v>
      </c>
      <c r="I101" s="63">
        <v>0</v>
      </c>
      <c r="J101" s="113" t="s">
        <v>100</v>
      </c>
    </row>
    <row r="102" spans="1:10" ht="45" hidden="1" customHeight="1" x14ac:dyDescent="0.2">
      <c r="A102" s="85"/>
      <c r="B102" s="112"/>
      <c r="C102" s="121" t="s">
        <v>122</v>
      </c>
      <c r="D102" s="69">
        <v>0</v>
      </c>
      <c r="E102" s="69">
        <f>SUM(F102:I102)</f>
        <v>0</v>
      </c>
      <c r="F102" s="69"/>
      <c r="G102" s="69">
        <v>0</v>
      </c>
      <c r="H102" s="69">
        <v>0</v>
      </c>
      <c r="I102" s="69">
        <v>0</v>
      </c>
      <c r="J102" s="122" t="s">
        <v>101</v>
      </c>
    </row>
    <row r="103" spans="1:10" s="18" customFormat="1" ht="14.25" customHeight="1" x14ac:dyDescent="0.2">
      <c r="A103" s="14" t="s">
        <v>86</v>
      </c>
      <c r="B103" s="14"/>
      <c r="C103" s="15" t="s">
        <v>91</v>
      </c>
      <c r="D103" s="16">
        <f t="shared" ref="D103:I103" si="35">D104+D106+D109+D111</f>
        <v>804591</v>
      </c>
      <c r="E103" s="16">
        <f t="shared" si="35"/>
        <v>1546000</v>
      </c>
      <c r="F103" s="16">
        <f t="shared" si="35"/>
        <v>1546000</v>
      </c>
      <c r="G103" s="16">
        <f t="shared" si="35"/>
        <v>0</v>
      </c>
      <c r="H103" s="16">
        <f t="shared" si="35"/>
        <v>0</v>
      </c>
      <c r="I103" s="16">
        <f t="shared" si="35"/>
        <v>0</v>
      </c>
      <c r="J103" s="17"/>
    </row>
    <row r="104" spans="1:10" s="24" customFormat="1" ht="15.75" customHeight="1" x14ac:dyDescent="0.2">
      <c r="A104" s="19"/>
      <c r="B104" s="42" t="s">
        <v>87</v>
      </c>
      <c r="C104" s="72" t="s">
        <v>92</v>
      </c>
      <c r="D104" s="44">
        <f t="shared" ref="D104:I104" si="36">SUM(D105:D105)</f>
        <v>254591</v>
      </c>
      <c r="E104" s="44">
        <f t="shared" si="36"/>
        <v>0</v>
      </c>
      <c r="F104" s="44">
        <f t="shared" si="36"/>
        <v>0</v>
      </c>
      <c r="G104" s="44">
        <f t="shared" si="36"/>
        <v>0</v>
      </c>
      <c r="H104" s="44">
        <f t="shared" si="36"/>
        <v>0</v>
      </c>
      <c r="I104" s="44">
        <f t="shared" si="36"/>
        <v>0</v>
      </c>
      <c r="J104" s="23"/>
    </row>
    <row r="105" spans="1:10" ht="41.25" customHeight="1" x14ac:dyDescent="0.2">
      <c r="A105" s="41"/>
      <c r="B105" s="112"/>
      <c r="C105" s="31" t="s">
        <v>113</v>
      </c>
      <c r="D105" s="69">
        <v>254591</v>
      </c>
      <c r="E105" s="69">
        <f>SUM(F105:I105)</f>
        <v>0</v>
      </c>
      <c r="F105" s="69">
        <v>0</v>
      </c>
      <c r="G105" s="69">
        <v>0</v>
      </c>
      <c r="H105" s="69">
        <v>0</v>
      </c>
      <c r="I105" s="69">
        <v>0</v>
      </c>
      <c r="J105" s="94" t="s">
        <v>95</v>
      </c>
    </row>
    <row r="106" spans="1:10" s="24" customFormat="1" ht="15.75" customHeight="1" x14ac:dyDescent="0.2">
      <c r="A106" s="41"/>
      <c r="B106" s="42" t="s">
        <v>88</v>
      </c>
      <c r="C106" s="43" t="s">
        <v>93</v>
      </c>
      <c r="D106" s="44">
        <f>SUM(D107:D108)</f>
        <v>0</v>
      </c>
      <c r="E106" s="44">
        <f t="shared" ref="E106:I106" si="37">SUM(E107:E108)</f>
        <v>1546000</v>
      </c>
      <c r="F106" s="44">
        <f t="shared" si="37"/>
        <v>1546000</v>
      </c>
      <c r="G106" s="44">
        <f t="shared" si="37"/>
        <v>0</v>
      </c>
      <c r="H106" s="44">
        <f t="shared" si="37"/>
        <v>0</v>
      </c>
      <c r="I106" s="44">
        <f t="shared" si="37"/>
        <v>0</v>
      </c>
      <c r="J106" s="23"/>
    </row>
    <row r="107" spans="1:10" s="24" customFormat="1" ht="39.75" customHeight="1" x14ac:dyDescent="0.2">
      <c r="A107" s="41"/>
      <c r="B107" s="123"/>
      <c r="C107" s="124" t="s">
        <v>152</v>
      </c>
      <c r="D107" s="125">
        <f>10800+1200-10800-1200</f>
        <v>0</v>
      </c>
      <c r="E107" s="104">
        <f>SUM(F107:I107)</f>
        <v>1530900</v>
      </c>
      <c r="F107" s="103">
        <v>1530900</v>
      </c>
      <c r="G107" s="104">
        <v>0</v>
      </c>
      <c r="H107" s="104">
        <v>0</v>
      </c>
      <c r="I107" s="104">
        <v>0</v>
      </c>
      <c r="J107" s="113" t="s">
        <v>153</v>
      </c>
    </row>
    <row r="108" spans="1:10" s="46" customFormat="1" ht="18.75" customHeight="1" x14ac:dyDescent="0.2">
      <c r="A108" s="55"/>
      <c r="B108" s="86"/>
      <c r="C108" s="124" t="s">
        <v>151</v>
      </c>
      <c r="D108" s="125">
        <f>10800+1200-10800-1200</f>
        <v>0</v>
      </c>
      <c r="E108" s="104">
        <f>SUM(F108:I108)</f>
        <v>15100</v>
      </c>
      <c r="F108" s="103">
        <v>15100</v>
      </c>
      <c r="G108" s="104">
        <v>0</v>
      </c>
      <c r="H108" s="104">
        <v>0</v>
      </c>
      <c r="I108" s="104">
        <v>0</v>
      </c>
      <c r="J108" s="113" t="s">
        <v>94</v>
      </c>
    </row>
    <row r="109" spans="1:10" s="46" customFormat="1" ht="16.5" hidden="1" customHeight="1" x14ac:dyDescent="0.2">
      <c r="A109" s="41"/>
      <c r="B109" s="56" t="s">
        <v>89</v>
      </c>
      <c r="C109" s="57" t="s">
        <v>96</v>
      </c>
      <c r="D109" s="58">
        <f t="shared" ref="D109" si="38">SUM(D110)</f>
        <v>0</v>
      </c>
      <c r="E109" s="58">
        <f t="shared" ref="E109" si="39">SUM(E110)</f>
        <v>0</v>
      </c>
      <c r="F109" s="58">
        <f t="shared" ref="F109" si="40">SUM(F110)</f>
        <v>0</v>
      </c>
      <c r="G109" s="58">
        <f t="shared" ref="G109" si="41">SUM(G110)</f>
        <v>0</v>
      </c>
      <c r="H109" s="58">
        <f t="shared" ref="H109" si="42">SUM(H110)</f>
        <v>0</v>
      </c>
      <c r="I109" s="58">
        <f t="shared" ref="I109" si="43">SUM(I110)</f>
        <v>0</v>
      </c>
      <c r="J109" s="116"/>
    </row>
    <row r="110" spans="1:10" s="30" customFormat="1" ht="44.25" hidden="1" customHeight="1" x14ac:dyDescent="0.2">
      <c r="A110" s="25"/>
      <c r="B110" s="126"/>
      <c r="C110" s="62" t="s">
        <v>97</v>
      </c>
      <c r="D110" s="63">
        <v>0</v>
      </c>
      <c r="E110" s="69">
        <f>SUM(F110:I110)</f>
        <v>0</v>
      </c>
      <c r="F110" s="63">
        <v>0</v>
      </c>
      <c r="G110" s="63">
        <v>0</v>
      </c>
      <c r="H110" s="63">
        <v>0</v>
      </c>
      <c r="I110" s="63">
        <v>0</v>
      </c>
      <c r="J110" s="113" t="s">
        <v>98</v>
      </c>
    </row>
    <row r="111" spans="1:10" s="46" customFormat="1" ht="16.5" customHeight="1" x14ac:dyDescent="0.2">
      <c r="A111" s="41"/>
      <c r="B111" s="56" t="s">
        <v>90</v>
      </c>
      <c r="C111" s="57" t="s">
        <v>99</v>
      </c>
      <c r="D111" s="58">
        <f t="shared" ref="D111" si="44">SUM(D112)</f>
        <v>550000</v>
      </c>
      <c r="E111" s="58">
        <f t="shared" ref="E111" si="45">SUM(E112)</f>
        <v>0</v>
      </c>
      <c r="F111" s="58">
        <f t="shared" ref="F111" si="46">SUM(F112)</f>
        <v>0</v>
      </c>
      <c r="G111" s="58">
        <f t="shared" ref="G111" si="47">SUM(G112)</f>
        <v>0</v>
      </c>
      <c r="H111" s="58">
        <f t="shared" ref="H111" si="48">SUM(H112)</f>
        <v>0</v>
      </c>
      <c r="I111" s="58">
        <f t="shared" ref="I111" si="49">SUM(I112)</f>
        <v>0</v>
      </c>
      <c r="J111" s="116"/>
    </row>
    <row r="112" spans="1:10" ht="54.75" customHeight="1" x14ac:dyDescent="0.2">
      <c r="A112" s="60"/>
      <c r="B112" s="61"/>
      <c r="C112" s="62" t="s">
        <v>150</v>
      </c>
      <c r="D112" s="63">
        <v>550000</v>
      </c>
      <c r="E112" s="69">
        <f>SUM(F112:I112)</f>
        <v>0</v>
      </c>
      <c r="F112" s="63">
        <v>0</v>
      </c>
      <c r="G112" s="63">
        <v>0</v>
      </c>
      <c r="H112" s="63">
        <v>0</v>
      </c>
      <c r="I112" s="63">
        <v>0</v>
      </c>
      <c r="J112" s="113" t="s">
        <v>106</v>
      </c>
    </row>
    <row r="113" spans="1:10" s="18" customFormat="1" ht="14.25" hidden="1" customHeight="1" x14ac:dyDescent="0.2">
      <c r="A113" s="14" t="s">
        <v>44</v>
      </c>
      <c r="B113" s="14"/>
      <c r="C113" s="15" t="s">
        <v>61</v>
      </c>
      <c r="D113" s="16">
        <f>D114+D116</f>
        <v>0</v>
      </c>
      <c r="E113" s="16">
        <f t="shared" ref="E113:I113" si="50">E114+E116</f>
        <v>0</v>
      </c>
      <c r="F113" s="16">
        <f>F114+F116</f>
        <v>0</v>
      </c>
      <c r="G113" s="16">
        <f t="shared" si="50"/>
        <v>0</v>
      </c>
      <c r="H113" s="16">
        <f t="shared" si="50"/>
        <v>0</v>
      </c>
      <c r="I113" s="16">
        <f t="shared" si="50"/>
        <v>0</v>
      </c>
      <c r="J113" s="17"/>
    </row>
    <row r="114" spans="1:10" s="24" customFormat="1" ht="15.75" hidden="1" customHeight="1" x14ac:dyDescent="0.2">
      <c r="A114" s="19"/>
      <c r="B114" s="42" t="s">
        <v>45</v>
      </c>
      <c r="C114" s="43" t="s">
        <v>62</v>
      </c>
      <c r="D114" s="44">
        <f t="shared" ref="D114:I116" si="51">SUM(D115:D115)</f>
        <v>0</v>
      </c>
      <c r="E114" s="44">
        <f t="shared" si="51"/>
        <v>0</v>
      </c>
      <c r="F114" s="44">
        <f t="shared" si="51"/>
        <v>0</v>
      </c>
      <c r="G114" s="44">
        <f t="shared" si="51"/>
        <v>0</v>
      </c>
      <c r="H114" s="44">
        <f t="shared" si="51"/>
        <v>0</v>
      </c>
      <c r="I114" s="44">
        <f t="shared" si="51"/>
        <v>0</v>
      </c>
      <c r="J114" s="23"/>
    </row>
    <row r="115" spans="1:10" s="46" customFormat="1" ht="29.25" hidden="1" customHeight="1" x14ac:dyDescent="0.2">
      <c r="A115" s="55"/>
      <c r="B115" s="86"/>
      <c r="C115" s="102" t="s">
        <v>75</v>
      </c>
      <c r="D115" s="63"/>
      <c r="E115" s="63">
        <f>SUM(F115:I115)</f>
        <v>0</v>
      </c>
      <c r="F115" s="63">
        <v>0</v>
      </c>
      <c r="G115" s="63">
        <v>0</v>
      </c>
      <c r="H115" s="63">
        <v>0</v>
      </c>
      <c r="I115" s="63">
        <v>0</v>
      </c>
      <c r="J115" s="94" t="s">
        <v>76</v>
      </c>
    </row>
    <row r="116" spans="1:10" s="24" customFormat="1" ht="15.75" hidden="1" customHeight="1" x14ac:dyDescent="0.2">
      <c r="A116" s="41"/>
      <c r="B116" s="42" t="s">
        <v>125</v>
      </c>
      <c r="C116" s="43" t="s">
        <v>55</v>
      </c>
      <c r="D116" s="44">
        <f t="shared" si="51"/>
        <v>0</v>
      </c>
      <c r="E116" s="44">
        <f t="shared" si="51"/>
        <v>0</v>
      </c>
      <c r="F116" s="44">
        <f t="shared" si="51"/>
        <v>0</v>
      </c>
      <c r="G116" s="44">
        <f t="shared" si="51"/>
        <v>0</v>
      </c>
      <c r="H116" s="44">
        <f t="shared" si="51"/>
        <v>0</v>
      </c>
      <c r="I116" s="44">
        <f t="shared" si="51"/>
        <v>0</v>
      </c>
      <c r="J116" s="23"/>
    </row>
    <row r="117" spans="1:10" s="46" customFormat="1" ht="29.25" hidden="1" customHeight="1" x14ac:dyDescent="0.2">
      <c r="A117" s="86"/>
      <c r="B117" s="54"/>
      <c r="C117" s="102" t="s">
        <v>126</v>
      </c>
      <c r="D117" s="63"/>
      <c r="E117" s="63">
        <f>SUM(F117:I117)</f>
        <v>0</v>
      </c>
      <c r="F117" s="63">
        <v>0</v>
      </c>
      <c r="G117" s="63">
        <v>0</v>
      </c>
      <c r="H117" s="63">
        <v>0</v>
      </c>
      <c r="I117" s="63">
        <v>0</v>
      </c>
      <c r="J117" s="113" t="s">
        <v>15</v>
      </c>
    </row>
    <row r="118" spans="1:10" s="18" customFormat="1" ht="28.5" customHeight="1" x14ac:dyDescent="0.2">
      <c r="A118" s="127" t="s">
        <v>46</v>
      </c>
      <c r="B118" s="14"/>
      <c r="C118" s="15" t="s">
        <v>110</v>
      </c>
      <c r="D118" s="16">
        <f t="shared" ref="D118:I118" si="52">D119</f>
        <v>1881391</v>
      </c>
      <c r="E118" s="16">
        <f t="shared" si="52"/>
        <v>30000</v>
      </c>
      <c r="F118" s="16">
        <f t="shared" si="52"/>
        <v>30000</v>
      </c>
      <c r="G118" s="16">
        <f t="shared" si="52"/>
        <v>0</v>
      </c>
      <c r="H118" s="16">
        <f t="shared" si="52"/>
        <v>0</v>
      </c>
      <c r="I118" s="16">
        <f t="shared" si="52"/>
        <v>0</v>
      </c>
      <c r="J118" s="17"/>
    </row>
    <row r="119" spans="1:10" s="24" customFormat="1" ht="15.75" customHeight="1" x14ac:dyDescent="0.2">
      <c r="A119" s="41"/>
      <c r="B119" s="42" t="s">
        <v>47</v>
      </c>
      <c r="C119" s="43" t="s">
        <v>63</v>
      </c>
      <c r="D119" s="44">
        <f t="shared" ref="D119:I119" si="53">SUM(D120:D125)</f>
        <v>1881391</v>
      </c>
      <c r="E119" s="44">
        <f t="shared" si="53"/>
        <v>30000</v>
      </c>
      <c r="F119" s="44">
        <f t="shared" si="53"/>
        <v>30000</v>
      </c>
      <c r="G119" s="44">
        <f t="shared" si="53"/>
        <v>0</v>
      </c>
      <c r="H119" s="44">
        <f t="shared" si="53"/>
        <v>0</v>
      </c>
      <c r="I119" s="44">
        <f t="shared" si="53"/>
        <v>0</v>
      </c>
      <c r="J119" s="23"/>
    </row>
    <row r="120" spans="1:10" s="50" customFormat="1" ht="43.5" customHeight="1" x14ac:dyDescent="0.2">
      <c r="A120" s="25"/>
      <c r="B120" s="128"/>
      <c r="C120" s="129" t="s">
        <v>107</v>
      </c>
      <c r="D120" s="49">
        <v>258986</v>
      </c>
      <c r="E120" s="130">
        <f t="shared" ref="E120:E125" si="54">SUM(F120:I120)</f>
        <v>0</v>
      </c>
      <c r="F120" s="130">
        <v>0</v>
      </c>
      <c r="G120" s="130">
        <v>0</v>
      </c>
      <c r="H120" s="130">
        <v>0</v>
      </c>
      <c r="I120" s="130">
        <v>0</v>
      </c>
      <c r="J120" s="153" t="s">
        <v>104</v>
      </c>
    </row>
    <row r="121" spans="1:10" s="50" customFormat="1" ht="20.25" customHeight="1" x14ac:dyDescent="0.2">
      <c r="A121" s="25"/>
      <c r="B121" s="128"/>
      <c r="C121" s="131" t="s">
        <v>154</v>
      </c>
      <c r="D121" s="32">
        <v>0</v>
      </c>
      <c r="E121" s="132">
        <f t="shared" ref="E121" si="55">SUM(F121:I121)</f>
        <v>30000</v>
      </c>
      <c r="F121" s="132">
        <v>30000</v>
      </c>
      <c r="G121" s="132">
        <v>0</v>
      </c>
      <c r="H121" s="132">
        <v>0</v>
      </c>
      <c r="I121" s="132">
        <v>0</v>
      </c>
      <c r="J121" s="157"/>
    </row>
    <row r="122" spans="1:10" s="50" customFormat="1" ht="41.25" customHeight="1" x14ac:dyDescent="0.2">
      <c r="A122" s="25"/>
      <c r="B122" s="128"/>
      <c r="C122" s="102" t="s">
        <v>107</v>
      </c>
      <c r="D122" s="63">
        <v>509585</v>
      </c>
      <c r="E122" s="64">
        <f t="shared" si="54"/>
        <v>0</v>
      </c>
      <c r="F122" s="64">
        <v>0</v>
      </c>
      <c r="G122" s="64">
        <v>0</v>
      </c>
      <c r="H122" s="64">
        <v>0</v>
      </c>
      <c r="I122" s="64">
        <v>0</v>
      </c>
      <c r="J122" s="122" t="s">
        <v>105</v>
      </c>
    </row>
    <row r="123" spans="1:10" ht="39.75" customHeight="1" x14ac:dyDescent="0.2">
      <c r="A123" s="133"/>
      <c r="B123" s="133"/>
      <c r="C123" s="117" t="s">
        <v>107</v>
      </c>
      <c r="D123" s="49">
        <v>382076</v>
      </c>
      <c r="E123" s="49">
        <f t="shared" si="54"/>
        <v>0</v>
      </c>
      <c r="F123" s="49">
        <v>0</v>
      </c>
      <c r="G123" s="49">
        <v>0</v>
      </c>
      <c r="H123" s="49">
        <v>0</v>
      </c>
      <c r="I123" s="49">
        <v>0</v>
      </c>
      <c r="J123" s="74" t="s">
        <v>77</v>
      </c>
    </row>
    <row r="124" spans="1:10" ht="39.75" customHeight="1" x14ac:dyDescent="0.2">
      <c r="A124" s="60"/>
      <c r="B124" s="60"/>
      <c r="C124" s="31" t="s">
        <v>107</v>
      </c>
      <c r="D124" s="69">
        <v>270167</v>
      </c>
      <c r="E124" s="69">
        <f t="shared" si="54"/>
        <v>0</v>
      </c>
      <c r="F124" s="69">
        <v>0</v>
      </c>
      <c r="G124" s="69">
        <v>0</v>
      </c>
      <c r="H124" s="69">
        <v>0</v>
      </c>
      <c r="I124" s="69">
        <v>0</v>
      </c>
      <c r="J124" s="70" t="s">
        <v>103</v>
      </c>
    </row>
    <row r="125" spans="1:10" ht="39.75" customHeight="1" x14ac:dyDescent="0.2">
      <c r="A125" s="60"/>
      <c r="B125" s="60"/>
      <c r="C125" s="27" t="s">
        <v>107</v>
      </c>
      <c r="D125" s="35">
        <v>460577</v>
      </c>
      <c r="E125" s="35">
        <f t="shared" si="54"/>
        <v>0</v>
      </c>
      <c r="F125" s="35">
        <v>0</v>
      </c>
      <c r="G125" s="35">
        <v>0</v>
      </c>
      <c r="H125" s="35">
        <v>0</v>
      </c>
      <c r="I125" s="35">
        <v>0</v>
      </c>
      <c r="J125" s="93" t="s">
        <v>102</v>
      </c>
    </row>
    <row r="126" spans="1:10" s="136" customFormat="1" ht="18" customHeight="1" x14ac:dyDescent="0.2">
      <c r="A126" s="150" t="s">
        <v>74</v>
      </c>
      <c r="B126" s="151"/>
      <c r="C126" s="152"/>
      <c r="D126" s="134">
        <f t="shared" ref="D126:I126" si="56">SUM(D16+D37+D40+D77+D80+D84+D86+D103+D113+D118+D99)</f>
        <v>751142244</v>
      </c>
      <c r="E126" s="134">
        <f t="shared" si="56"/>
        <v>6107600</v>
      </c>
      <c r="F126" s="134">
        <f t="shared" si="56"/>
        <v>5907600</v>
      </c>
      <c r="G126" s="134">
        <f t="shared" si="56"/>
        <v>200000</v>
      </c>
      <c r="H126" s="134">
        <f t="shared" si="56"/>
        <v>0</v>
      </c>
      <c r="I126" s="134">
        <f t="shared" si="56"/>
        <v>0</v>
      </c>
      <c r="J126" s="135"/>
    </row>
    <row r="127" spans="1:10" x14ac:dyDescent="0.2">
      <c r="D127" s="137"/>
    </row>
    <row r="128" spans="1:10" s="138" customFormat="1" ht="11.25" x14ac:dyDescent="0.2">
      <c r="C128" s="139"/>
      <c r="D128" s="140"/>
      <c r="E128" s="141"/>
      <c r="F128" s="141"/>
      <c r="G128" s="141"/>
      <c r="H128" s="141"/>
      <c r="I128" s="141"/>
      <c r="J128" s="142"/>
    </row>
    <row r="129" spans="3:9" x14ac:dyDescent="0.2">
      <c r="C129" s="143"/>
      <c r="D129" s="137"/>
      <c r="E129" s="144"/>
      <c r="F129" s="144"/>
      <c r="G129" s="144"/>
      <c r="H129" s="144"/>
      <c r="I129" s="144"/>
    </row>
    <row r="131" spans="3:9" ht="11.25" customHeight="1" x14ac:dyDescent="0.2">
      <c r="C131" s="145"/>
      <c r="D131" s="146"/>
    </row>
    <row r="132" spans="3:9" x14ac:dyDescent="0.2">
      <c r="C132" s="145"/>
      <c r="D132" s="146"/>
    </row>
  </sheetData>
  <mergeCells count="21">
    <mergeCell ref="J18:J21"/>
    <mergeCell ref="J22:J26"/>
    <mergeCell ref="A9:J9"/>
    <mergeCell ref="C12:C14"/>
    <mergeCell ref="D12:D14"/>
    <mergeCell ref="E12:I12"/>
    <mergeCell ref="F13:I13"/>
    <mergeCell ref="E13:E14"/>
    <mergeCell ref="A12:A14"/>
    <mergeCell ref="B12:B14"/>
    <mergeCell ref="J12:J14"/>
    <mergeCell ref="A126:C126"/>
    <mergeCell ref="J28:J29"/>
    <mergeCell ref="J90:J94"/>
    <mergeCell ref="J75:J76"/>
    <mergeCell ref="J30:J32"/>
    <mergeCell ref="J42:J43"/>
    <mergeCell ref="J70:J71"/>
    <mergeCell ref="J120:J121"/>
    <mergeCell ref="J45:J61"/>
    <mergeCell ref="J62:J68"/>
  </mergeCells>
  <phoneticPr fontId="1" type="noConversion"/>
  <printOptions horizontalCentered="1"/>
  <pageMargins left="0.70866141732283472" right="0.70866141732283472" top="0.98425196850393704" bottom="0.70866141732283472" header="0.23622047244094491" footer="0.39370078740157483"/>
  <pageSetup paperSize="9" scale="53" orientation="portrait" r:id="rId1"/>
  <headerFooter alignWithMargins="0">
    <oddFooter>Strona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inwestycje</vt:lpstr>
      <vt:lpstr>inwestycje!Obszar_wydruku</vt:lpstr>
      <vt:lpstr>inwestycje!Tytuły_wydruku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df0050</dc:creator>
  <cp:lastModifiedBy>Włodzimierz Drymuch</cp:lastModifiedBy>
  <cp:lastPrinted>2014-01-21T11:32:30Z</cp:lastPrinted>
  <dcterms:created xsi:type="dcterms:W3CDTF">2010-11-24T14:24:05Z</dcterms:created>
  <dcterms:modified xsi:type="dcterms:W3CDTF">2014-01-31T11:36:50Z</dcterms:modified>
</cp:coreProperties>
</file>